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935" windowWidth="12120" windowHeight="1125" activeTab="1"/>
  </bookViews>
  <sheets>
    <sheet name="Parameter" sheetId="1" r:id="rId1"/>
    <sheet name="Spielplan" sheetId="2" r:id="rId2"/>
    <sheet name="SRZ Vor" sheetId="3" r:id="rId3"/>
    <sheet name="Zwi" sheetId="4" r:id="rId4"/>
  </sheets>
  <externalReferences>
    <externalReference r:id="rId7"/>
  </externalReferences>
  <definedNames>
    <definedName name="_xlnm.Print_Area" localSheetId="2">'SRZ Vor'!$A$6:$S$325</definedName>
    <definedName name="NameG11">'Parameter'!$B$5</definedName>
    <definedName name="NameG12">'Parameter'!$B$6</definedName>
    <definedName name="NameG13">'Parameter'!$B$7</definedName>
    <definedName name="NameG14">'Parameter'!$B$8</definedName>
    <definedName name="NameG15">'Parameter'!$B$9</definedName>
    <definedName name="NameG16">'Parameter'!$B$10</definedName>
    <definedName name="NameG21">'Parameter'!$B$14</definedName>
    <definedName name="NameG22">'Parameter'!$B$15</definedName>
    <definedName name="NameG23">'Parameter'!$B$16</definedName>
    <definedName name="NameG24">'Parameter'!$B$17</definedName>
    <definedName name="NameG25">'Parameter'!$B$18</definedName>
    <definedName name="NameG26">'Parameter'!$B$19</definedName>
    <definedName name="NrG1">'Parameter'!$E$30</definedName>
    <definedName name="NrG2">'Parameter'!$G$30</definedName>
    <definedName name="StNrG11">'Parameter'!$A$5</definedName>
    <definedName name="StNrG12">'Parameter'!$A$6</definedName>
    <definedName name="StNrG13">'Parameter'!$A$7</definedName>
    <definedName name="StNrG14">'Parameter'!$A$8</definedName>
    <definedName name="StNrG15">'Parameter'!$A$9</definedName>
    <definedName name="StNrG16">'Parameter'!$A$10</definedName>
    <definedName name="StNrG21">'Parameter'!$A$14</definedName>
    <definedName name="StNrG22">'Parameter'!$A$15</definedName>
    <definedName name="StNrG23">'Parameter'!$A$16</definedName>
    <definedName name="StNrG24">'Parameter'!$A$17</definedName>
    <definedName name="StNrG25">'Parameter'!$A$18</definedName>
    <definedName name="StNrG26">'Parameter'!$A$19</definedName>
    <definedName name="Ti1G1">'Parameter'!$E$23</definedName>
    <definedName name="Ti1G2">'Parameter'!$G$23</definedName>
    <definedName name="Ti2G1">'Parameter'!$E$24</definedName>
    <definedName name="Ti2G2">'Parameter'!$G$24</definedName>
    <definedName name="Ti3G1">'Parameter'!$E$25</definedName>
    <definedName name="Ti3G2">'Parameter'!$G$25</definedName>
    <definedName name="Veranstaltung">'Parameter'!$C$1</definedName>
    <definedName name="Zeit1G1">'Parameter'!$C$24</definedName>
    <definedName name="Zeit1G2">'Parameter'!$C$31</definedName>
    <definedName name="Zeit2G1">'Parameter'!$C$25</definedName>
    <definedName name="Zeit2G2">'Parameter'!$C$32</definedName>
    <definedName name="Zeit3G1">'Parameter'!$C$26</definedName>
    <definedName name="Zeit3G2">'Parameter'!$C$33</definedName>
    <definedName name="Zeit4G1">'Parameter'!$C$27</definedName>
    <definedName name="Zeit4G2">'Parameter'!$C$34</definedName>
    <definedName name="Zeit5G1">'Parameter'!$C$28</definedName>
    <definedName name="Zeit5G2">'Parameter'!$C$35</definedName>
  </definedNames>
  <calcPr fullCalcOnLoad="1"/>
</workbook>
</file>

<file path=xl/sharedStrings.xml><?xml version="1.0" encoding="utf-8"?>
<sst xmlns="http://schemas.openxmlformats.org/spreadsheetml/2006/main" count="560" uniqueCount="83">
  <si>
    <t>1 - 6</t>
  </si>
  <si>
    <t>Spiel</t>
  </si>
  <si>
    <t>Zeit</t>
  </si>
  <si>
    <t>Tisch</t>
  </si>
  <si>
    <t>Nr.</t>
  </si>
  <si>
    <t>Name</t>
  </si>
  <si>
    <t>:</t>
  </si>
  <si>
    <t>-</t>
  </si>
  <si>
    <t>Platz</t>
  </si>
  <si>
    <t>Ergebn.</t>
  </si>
  <si>
    <t>5. Satz</t>
  </si>
  <si>
    <t>4. Satz</t>
  </si>
  <si>
    <t>3. Satz</t>
  </si>
  <si>
    <t>2. Satz</t>
  </si>
  <si>
    <t>1. Satz</t>
  </si>
  <si>
    <t>St.-
Nr.</t>
  </si>
  <si>
    <t>Sätze</t>
  </si>
  <si>
    <t>Punkte</t>
  </si>
  <si>
    <t>2 - 5</t>
  </si>
  <si>
    <t>3 - 4</t>
  </si>
  <si>
    <t>6 - 4</t>
  </si>
  <si>
    <t>5 - 3</t>
  </si>
  <si>
    <t>1 - 2</t>
  </si>
  <si>
    <t>2 - 6</t>
  </si>
  <si>
    <t>3 - 1</t>
  </si>
  <si>
    <t>4 - 5</t>
  </si>
  <si>
    <t>6 - 5</t>
  </si>
  <si>
    <t>1 - 4</t>
  </si>
  <si>
    <t>2 - 3</t>
  </si>
  <si>
    <t>3 - 6</t>
  </si>
  <si>
    <t>4 - 2</t>
  </si>
  <si>
    <t>5 - 1</t>
  </si>
  <si>
    <t>St.-Nr.</t>
  </si>
  <si>
    <t>Gruppe 2</t>
  </si>
  <si>
    <t>Spielpaarungen</t>
  </si>
  <si>
    <t>Spiel-
Nr.</t>
  </si>
  <si>
    <t>Gruppe 1</t>
  </si>
  <si>
    <t>Zeiten:</t>
  </si>
  <si>
    <t>zwischen 2 Runden:</t>
  </si>
  <si>
    <t>Tische:</t>
  </si>
  <si>
    <t>Spielnummer 1. Spiel</t>
  </si>
  <si>
    <t>1. Tisch:</t>
  </si>
  <si>
    <t>2. Tisch:</t>
  </si>
  <si>
    <t>3. Tisch:</t>
  </si>
  <si>
    <t>Gruppe 2:</t>
  </si>
  <si>
    <t>Gruppe 1:</t>
  </si>
  <si>
    <t>1. Runde:</t>
  </si>
  <si>
    <t>2. Runde:</t>
  </si>
  <si>
    <t>3. Runde:</t>
  </si>
  <si>
    <t>4. Runde:</t>
  </si>
  <si>
    <t>5. Runde:</t>
  </si>
  <si>
    <t>Klasse: D1-3
Einzel</t>
  </si>
  <si>
    <t>Endstand:</t>
  </si>
  <si>
    <t>1.</t>
  </si>
  <si>
    <t>2.</t>
  </si>
  <si>
    <t>3.</t>
  </si>
  <si>
    <t>4.</t>
  </si>
  <si>
    <t>5.</t>
  </si>
  <si>
    <t>6.</t>
  </si>
  <si>
    <t>S</t>
  </si>
  <si>
    <t>Parameter:</t>
  </si>
  <si>
    <t>Wettbewerb:</t>
  </si>
  <si>
    <t>Datum:</t>
  </si>
  <si>
    <t>Ausrichter:</t>
  </si>
  <si>
    <t>Konkurrenz:</t>
  </si>
  <si>
    <t>Schiedsrichterzettel</t>
  </si>
  <si>
    <t>Sp.-Nr.</t>
  </si>
  <si>
    <t>Wettbewerb</t>
  </si>
  <si>
    <t>Erfaßverm. EDV</t>
  </si>
  <si>
    <t>Sieger</t>
  </si>
  <si>
    <t>Namen</t>
  </si>
  <si>
    <t>6. Satz</t>
  </si>
  <si>
    <t>7. Satz</t>
  </si>
  <si>
    <t>A</t>
  </si>
  <si>
    <t>B</t>
  </si>
  <si>
    <t>Schiedsrichter</t>
  </si>
  <si>
    <t>Unterschrift Schiedsrichter</t>
  </si>
  <si>
    <t>D1-3-Einzel</t>
  </si>
  <si>
    <t>Veranstaltung:</t>
  </si>
  <si>
    <t>30. Deutsche Tischtennis Einzelmeisterschaften</t>
  </si>
  <si>
    <t>29.04.2006</t>
  </si>
  <si>
    <t>RSC Main-Kinzig</t>
  </si>
  <si>
    <t>30. Deutsche Tischtennis-Einzelmeisterschaften                             am 29. April 2006 in Maintal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</si>
</sst>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"/>
    <numFmt numFmtId="173" formatCode="yyyy\-mm\-dd"/>
    <numFmt numFmtId="174" formatCode="d&quot;DM&quot;m"/>
    <numFmt numFmtId="175" formatCode="dd/\ mm"/>
    <numFmt numFmtId="176" formatCode="dd/\ mm/"/>
  </numFmts>
  <fonts count="7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2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0" fontId="0" fillId="2" borderId="6" xfId="0" applyNumberFormat="1" applyFill="1" applyBorder="1" applyAlignment="1" applyProtection="1">
      <alignment/>
      <protection locked="0"/>
    </xf>
    <xf numFmtId="172" fontId="0" fillId="0" borderId="6" xfId="0" applyNumberFormat="1" applyBorder="1" applyAlignment="1" applyProtection="1">
      <alignment/>
      <protection hidden="1"/>
    </xf>
    <xf numFmtId="172" fontId="0" fillId="0" borderId="8" xfId="0" applyNumberFormat="1" applyBorder="1" applyAlignment="1" applyProtection="1">
      <alignment/>
      <protection hidden="1"/>
    </xf>
    <xf numFmtId="20" fontId="0" fillId="0" borderId="1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9" fontId="0" fillId="0" borderId="5" xfId="0" applyNumberFormat="1" applyBorder="1" applyAlignment="1" applyProtection="1">
      <alignment/>
      <protection hidden="1"/>
    </xf>
    <xf numFmtId="49" fontId="0" fillId="0" borderId="7" xfId="0" applyNumberFormat="1" applyBorder="1" applyAlignment="1" applyProtection="1">
      <alignment/>
      <protection hidden="1"/>
    </xf>
    <xf numFmtId="20" fontId="0" fillId="0" borderId="17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6" fillId="0" borderId="7" xfId="0" applyNumberFormat="1" applyFont="1" applyBorder="1" applyAlignment="1" applyProtection="1">
      <alignment horizontal="center"/>
      <protection hidden="1"/>
    </xf>
    <xf numFmtId="0" fontId="6" fillId="0" borderId="17" xfId="0" applyFont="1" applyBorder="1" applyAlignment="1" applyProtection="1">
      <alignment horizontal="center"/>
      <protection hidden="1"/>
    </xf>
    <xf numFmtId="20" fontId="6" fillId="0" borderId="17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174" fontId="0" fillId="0" borderId="0" xfId="0" applyNumberFormat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6" xfId="0" applyFont="1" applyBorder="1" applyAlignment="1" applyProtection="1">
      <alignment horizontal="center"/>
      <protection hidden="1" locked="0"/>
    </xf>
    <xf numFmtId="0" fontId="1" fillId="0" borderId="8" xfId="0" applyFont="1" applyBorder="1" applyAlignment="1" applyProtection="1">
      <alignment horizontal="center"/>
      <protection hidden="1" locked="0"/>
    </xf>
    <xf numFmtId="0" fontId="0" fillId="0" borderId="26" xfId="0" applyBorder="1" applyAlignment="1" applyProtection="1">
      <alignment horizontal="left"/>
      <protection hidden="1"/>
    </xf>
    <xf numFmtId="0" fontId="0" fillId="0" borderId="28" xfId="0" applyBorder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9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1" borderId="6" xfId="0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left"/>
      <protection hidden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18" xfId="0" applyFont="1" applyBorder="1" applyAlignment="1" applyProtection="1">
      <alignment horizontal="left"/>
      <protection hidden="1"/>
    </xf>
    <xf numFmtId="0" fontId="0" fillId="2" borderId="0" xfId="0" applyFill="1" applyAlignment="1" applyProtection="1">
      <alignment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49" fontId="0" fillId="1" borderId="3" xfId="0" applyNumberFormat="1" applyFill="1" applyBorder="1" applyAlignment="1" applyProtection="1">
      <alignment horizontal="center"/>
      <protection hidden="1"/>
    </xf>
    <xf numFmtId="49" fontId="0" fillId="1" borderId="5" xfId="0" applyNumberFormat="1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/>
      <protection hidden="1"/>
    </xf>
    <xf numFmtId="0" fontId="0" fillId="1" borderId="1" xfId="0" applyFill="1" applyBorder="1" applyAlignment="1" applyProtection="1">
      <alignment horizontal="center"/>
      <protection hidden="1"/>
    </xf>
    <xf numFmtId="0" fontId="0" fillId="1" borderId="14" xfId="0" applyFill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5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49" fontId="0" fillId="2" borderId="15" xfId="0" applyNumberFormat="1" applyFill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numm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1">
          <cell r="A1" t="str">
            <v>Start-
Nr.</v>
          </cell>
          <cell r="B1" t="str">
            <v>Name</v>
          </cell>
          <cell r="C1" t="str">
            <v>Vorname</v>
          </cell>
          <cell r="D1" t="str">
            <v>Verein</v>
          </cell>
          <cell r="E1" t="str">
            <v>WK</v>
          </cell>
        </row>
        <row r="2">
          <cell r="A2">
            <v>1</v>
          </cell>
          <cell r="B2" t="str">
            <v>Herbst</v>
          </cell>
          <cell r="C2" t="str">
            <v>Philipp</v>
          </cell>
          <cell r="D2" t="str">
            <v>VfR Ludwigsburg</v>
          </cell>
          <cell r="E2" t="str">
            <v>H1</v>
          </cell>
        </row>
        <row r="3">
          <cell r="A3">
            <v>2</v>
          </cell>
          <cell r="B3" t="str">
            <v>Jasharaj</v>
          </cell>
          <cell r="C3" t="str">
            <v>Xhafer</v>
          </cell>
          <cell r="D3" t="str">
            <v>BSN Nellingen</v>
          </cell>
          <cell r="E3" t="str">
            <v>H1</v>
          </cell>
        </row>
        <row r="4">
          <cell r="A4">
            <v>3</v>
          </cell>
          <cell r="B4" t="str">
            <v>Kilger</v>
          </cell>
          <cell r="C4" t="str">
            <v>Walter</v>
          </cell>
          <cell r="D4" t="str">
            <v>RSG Plattling</v>
          </cell>
          <cell r="E4" t="str">
            <v>H1</v>
          </cell>
        </row>
        <row r="5">
          <cell r="A5">
            <v>4</v>
          </cell>
          <cell r="B5" t="str">
            <v>Knaak</v>
          </cell>
          <cell r="C5" t="str">
            <v>Werner</v>
          </cell>
          <cell r="D5" t="str">
            <v>RSC Hamburg</v>
          </cell>
          <cell r="E5" t="str">
            <v>H1</v>
          </cell>
        </row>
        <row r="6">
          <cell r="A6">
            <v>5</v>
          </cell>
          <cell r="B6" t="str">
            <v>Kretz</v>
          </cell>
          <cell r="C6" t="str">
            <v>Bernhard</v>
          </cell>
          <cell r="D6" t="str">
            <v>RSC Main-Kinzig</v>
          </cell>
          <cell r="E6" t="str">
            <v>H1</v>
          </cell>
        </row>
        <row r="7">
          <cell r="A7">
            <v>6</v>
          </cell>
          <cell r="B7" t="str">
            <v>Nikelis</v>
          </cell>
          <cell r="C7" t="str">
            <v>Holger</v>
          </cell>
          <cell r="D7" t="str">
            <v>RSC Köln</v>
          </cell>
          <cell r="E7" t="str">
            <v>H1</v>
          </cell>
        </row>
        <row r="8">
          <cell r="A8">
            <v>7</v>
          </cell>
          <cell r="B8" t="str">
            <v>Prokopp</v>
          </cell>
          <cell r="C8" t="str">
            <v>Christian </v>
          </cell>
          <cell r="D8" t="str">
            <v>RSG Koblenz</v>
          </cell>
          <cell r="E8" t="str">
            <v>H1</v>
          </cell>
        </row>
        <row r="9">
          <cell r="A9">
            <v>8</v>
          </cell>
          <cell r="B9" t="str">
            <v>Prondzinski</v>
          </cell>
          <cell r="C9" t="str">
            <v>Winfried</v>
          </cell>
          <cell r="D9" t="str">
            <v>BSG Bielefeld</v>
          </cell>
          <cell r="E9" t="str">
            <v>H1</v>
          </cell>
        </row>
        <row r="10">
          <cell r="A10">
            <v>9</v>
          </cell>
          <cell r="B10" t="str">
            <v>Schorn</v>
          </cell>
          <cell r="C10" t="str">
            <v>Alexander</v>
          </cell>
          <cell r="D10" t="str">
            <v>RSC Bad Wildungen</v>
          </cell>
          <cell r="E10" t="str">
            <v>H1</v>
          </cell>
        </row>
        <row r="11">
          <cell r="A11">
            <v>10</v>
          </cell>
          <cell r="B11" t="str">
            <v>Blumenauer</v>
          </cell>
          <cell r="C11" t="str">
            <v>Jörg</v>
          </cell>
          <cell r="D11" t="str">
            <v>BSG Bielefeld</v>
          </cell>
          <cell r="E11" t="str">
            <v>H2</v>
          </cell>
        </row>
        <row r="12">
          <cell r="A12">
            <v>11</v>
          </cell>
          <cell r="B12" t="str">
            <v>Grünkemeyer</v>
          </cell>
          <cell r="C12" t="str">
            <v>Thorsten</v>
          </cell>
          <cell r="D12" t="str">
            <v>BSG Bielefeld</v>
          </cell>
          <cell r="E12" t="str">
            <v>H2</v>
          </cell>
        </row>
        <row r="13">
          <cell r="A13">
            <v>12</v>
          </cell>
          <cell r="B13" t="str">
            <v>Hofmann</v>
          </cell>
          <cell r="C13" t="str">
            <v>Jens  </v>
          </cell>
          <cell r="D13" t="str">
            <v>TTC Halle</v>
          </cell>
          <cell r="E13" t="str">
            <v>H2</v>
          </cell>
        </row>
        <row r="14">
          <cell r="A14">
            <v>13</v>
          </cell>
          <cell r="B14" t="str">
            <v>Horvath</v>
          </cell>
          <cell r="C14" t="str">
            <v>Marian</v>
          </cell>
          <cell r="D14" t="str">
            <v>RSA Neumarkt</v>
          </cell>
          <cell r="E14" t="str">
            <v>H2</v>
          </cell>
        </row>
        <row r="15">
          <cell r="A15">
            <v>14</v>
          </cell>
          <cell r="B15" t="str">
            <v>Lutterbeck</v>
          </cell>
          <cell r="C15" t="str">
            <v>Hans-Dieter</v>
          </cell>
          <cell r="D15" t="str">
            <v>RSC Osnabrück</v>
          </cell>
          <cell r="E15" t="str">
            <v>H2</v>
          </cell>
        </row>
        <row r="16">
          <cell r="A16">
            <v>15</v>
          </cell>
          <cell r="B16" t="str">
            <v>Löffler</v>
          </cell>
          <cell r="C16" t="str">
            <v>Hans-Joachim</v>
          </cell>
          <cell r="D16" t="str">
            <v>RSG Koblenz</v>
          </cell>
          <cell r="E16" t="str">
            <v>H2</v>
          </cell>
        </row>
        <row r="17">
          <cell r="A17">
            <v>16</v>
          </cell>
          <cell r="B17" t="str">
            <v>Meckl</v>
          </cell>
          <cell r="C17" t="str">
            <v>Manfred</v>
          </cell>
          <cell r="D17" t="str">
            <v>RSA Neumarkt</v>
          </cell>
          <cell r="E17" t="str">
            <v>H2</v>
          </cell>
        </row>
        <row r="18">
          <cell r="A18">
            <v>17</v>
          </cell>
          <cell r="B18" t="str">
            <v>Rüter</v>
          </cell>
          <cell r="C18" t="str">
            <v>Arno</v>
          </cell>
          <cell r="D18" t="str">
            <v>RSG Raisdorf</v>
          </cell>
          <cell r="E18" t="str">
            <v>H2</v>
          </cell>
        </row>
        <row r="19">
          <cell r="A19">
            <v>18</v>
          </cell>
          <cell r="B19" t="str">
            <v>Sauerwein</v>
          </cell>
          <cell r="C19" t="str">
            <v>Otmar</v>
          </cell>
          <cell r="D19" t="str">
            <v>RSC Rollis Trier</v>
          </cell>
          <cell r="E19" t="str">
            <v>H2</v>
          </cell>
        </row>
        <row r="20">
          <cell r="A20">
            <v>19</v>
          </cell>
          <cell r="B20" t="str">
            <v>Vilsmaier</v>
          </cell>
          <cell r="C20" t="str">
            <v>Otto</v>
          </cell>
          <cell r="D20" t="str">
            <v>RSG Plattling</v>
          </cell>
          <cell r="E20" t="str">
            <v>H2</v>
          </cell>
        </row>
        <row r="21">
          <cell r="A21">
            <v>20</v>
          </cell>
          <cell r="B21" t="str">
            <v>Clausen</v>
          </cell>
          <cell r="C21" t="str">
            <v>Jörg</v>
          </cell>
          <cell r="D21" t="str">
            <v>RSC Husum</v>
          </cell>
          <cell r="E21" t="str">
            <v>H3</v>
          </cell>
        </row>
        <row r="22">
          <cell r="A22">
            <v>21</v>
          </cell>
          <cell r="B22" t="str">
            <v>Erdtmann</v>
          </cell>
          <cell r="C22" t="str">
            <v>Andreas</v>
          </cell>
          <cell r="D22" t="str">
            <v>RSA Neumarkt</v>
          </cell>
          <cell r="E22" t="str">
            <v>H3</v>
          </cell>
        </row>
        <row r="23">
          <cell r="A23">
            <v>22</v>
          </cell>
          <cell r="B23" t="str">
            <v>Ewig</v>
          </cell>
          <cell r="C23" t="str">
            <v>Manfred</v>
          </cell>
          <cell r="D23" t="str">
            <v>BSV Sünteltal</v>
          </cell>
          <cell r="E23" t="str">
            <v>H3</v>
          </cell>
        </row>
        <row r="24">
          <cell r="A24">
            <v>23</v>
          </cell>
          <cell r="B24" t="str">
            <v>Figge</v>
          </cell>
          <cell r="C24" t="str">
            <v>Bodo</v>
          </cell>
          <cell r="D24" t="str">
            <v>RBG Dortmund</v>
          </cell>
          <cell r="E24" t="str">
            <v>H3</v>
          </cell>
        </row>
        <row r="25">
          <cell r="A25">
            <v>24</v>
          </cell>
          <cell r="B25" t="str">
            <v>Grünebach</v>
          </cell>
          <cell r="C25" t="str">
            <v>Matthias</v>
          </cell>
          <cell r="D25" t="str">
            <v>RSG Koblenz</v>
          </cell>
          <cell r="E25" t="str">
            <v>H3</v>
          </cell>
        </row>
        <row r="26">
          <cell r="A26">
            <v>25</v>
          </cell>
          <cell r="B26" t="str">
            <v>Gürtler</v>
          </cell>
          <cell r="C26" t="str">
            <v>Jan</v>
          </cell>
          <cell r="D26" t="str">
            <v>RSC Berlin</v>
          </cell>
          <cell r="E26" t="str">
            <v>H3</v>
          </cell>
        </row>
        <row r="27">
          <cell r="A27">
            <v>26</v>
          </cell>
          <cell r="B27" t="str">
            <v>Nicolay</v>
          </cell>
          <cell r="C27" t="str">
            <v>Alex</v>
          </cell>
          <cell r="D27" t="str">
            <v>RSG Koblenz</v>
          </cell>
          <cell r="E27" t="str">
            <v>H3</v>
          </cell>
        </row>
        <row r="28">
          <cell r="A28">
            <v>27</v>
          </cell>
          <cell r="B28" t="str">
            <v>Scheuvens</v>
          </cell>
          <cell r="C28" t="str">
            <v>Berthold</v>
          </cell>
          <cell r="D28" t="str">
            <v>BSG Duisburg</v>
          </cell>
          <cell r="E28" t="str">
            <v>H3</v>
          </cell>
        </row>
        <row r="29">
          <cell r="A29">
            <v>28</v>
          </cell>
          <cell r="B29" t="str">
            <v>Schmidberger</v>
          </cell>
          <cell r="C29" t="str">
            <v>Thomas</v>
          </cell>
          <cell r="D29" t="str">
            <v>RSG Plattling</v>
          </cell>
          <cell r="E29" t="str">
            <v>H3</v>
          </cell>
        </row>
        <row r="30">
          <cell r="A30">
            <v>29</v>
          </cell>
          <cell r="B30" t="str">
            <v>Vetter</v>
          </cell>
          <cell r="C30" t="str">
            <v>Thomas</v>
          </cell>
          <cell r="D30" t="str">
            <v>RSC Frankfurt</v>
          </cell>
          <cell r="E30" t="str">
            <v>H3</v>
          </cell>
        </row>
        <row r="31">
          <cell r="A31">
            <v>30</v>
          </cell>
          <cell r="B31" t="str">
            <v>Weidemann</v>
          </cell>
          <cell r="C31" t="str">
            <v>Andrè</v>
          </cell>
          <cell r="D31" t="str">
            <v>BSG Duisburg</v>
          </cell>
          <cell r="E31" t="str">
            <v>H3</v>
          </cell>
        </row>
        <row r="32">
          <cell r="A32">
            <v>31</v>
          </cell>
          <cell r="B32" t="str">
            <v>Weinmann</v>
          </cell>
          <cell r="C32" t="str">
            <v>Ernst</v>
          </cell>
          <cell r="D32" t="str">
            <v>BSG Bielefeld</v>
          </cell>
          <cell r="E32" t="str">
            <v>H3</v>
          </cell>
        </row>
        <row r="33">
          <cell r="A33">
            <v>32</v>
          </cell>
          <cell r="B33" t="str">
            <v>Altenburg</v>
          </cell>
          <cell r="C33" t="str">
            <v>Günter</v>
          </cell>
          <cell r="D33" t="str">
            <v>BSG Duisburg</v>
          </cell>
          <cell r="E33" t="str">
            <v>H3</v>
          </cell>
        </row>
        <row r="34">
          <cell r="A34">
            <v>33</v>
          </cell>
          <cell r="B34" t="str">
            <v>Burkhardt</v>
          </cell>
          <cell r="C34" t="str">
            <v>Werner</v>
          </cell>
          <cell r="D34" t="str">
            <v>RSV Bayreuth</v>
          </cell>
          <cell r="E34" t="str">
            <v>H4</v>
          </cell>
        </row>
        <row r="35">
          <cell r="A35">
            <v>34</v>
          </cell>
          <cell r="B35" t="str">
            <v>Kober</v>
          </cell>
          <cell r="C35" t="str">
            <v>Dietmar</v>
          </cell>
          <cell r="D35" t="str">
            <v>RSV Bayreuth</v>
          </cell>
          <cell r="E35" t="str">
            <v>H4</v>
          </cell>
        </row>
        <row r="36">
          <cell r="A36">
            <v>35</v>
          </cell>
          <cell r="B36" t="str">
            <v>Krentz</v>
          </cell>
          <cell r="C36" t="str">
            <v>Richard</v>
          </cell>
          <cell r="D36" t="str">
            <v>RSC Hamburg</v>
          </cell>
          <cell r="E36" t="str">
            <v>H4</v>
          </cell>
        </row>
        <row r="37">
          <cell r="A37">
            <v>36</v>
          </cell>
          <cell r="B37" t="str">
            <v>Lerner</v>
          </cell>
          <cell r="C37" t="str">
            <v>Josef</v>
          </cell>
          <cell r="D37" t="str">
            <v>RSG Plattling</v>
          </cell>
          <cell r="E37" t="str">
            <v>H4</v>
          </cell>
        </row>
        <row r="38">
          <cell r="A38">
            <v>37</v>
          </cell>
          <cell r="B38" t="str">
            <v>Meißner</v>
          </cell>
          <cell r="C38" t="str">
            <v>Wolf</v>
          </cell>
          <cell r="D38" t="str">
            <v>RSC Frankfurt</v>
          </cell>
          <cell r="E38" t="str">
            <v>H4</v>
          </cell>
        </row>
        <row r="39">
          <cell r="A39">
            <v>38</v>
          </cell>
          <cell r="B39" t="str">
            <v>Müller C.</v>
          </cell>
          <cell r="C39" t="str">
            <v>Christof</v>
          </cell>
          <cell r="D39" t="str">
            <v>RSG Koblenz</v>
          </cell>
          <cell r="E39" t="str">
            <v>H4</v>
          </cell>
        </row>
        <row r="40">
          <cell r="A40">
            <v>39</v>
          </cell>
          <cell r="B40" t="str">
            <v>Müller T.</v>
          </cell>
          <cell r="C40" t="str">
            <v>Timo</v>
          </cell>
          <cell r="D40" t="str">
            <v>VfR Ludwigsburg</v>
          </cell>
          <cell r="E40" t="str">
            <v>H4</v>
          </cell>
        </row>
        <row r="41">
          <cell r="A41">
            <v>40</v>
          </cell>
          <cell r="B41" t="str">
            <v>Münx</v>
          </cell>
          <cell r="C41" t="str">
            <v>Reinhard</v>
          </cell>
          <cell r="D41" t="str">
            <v>TTC Halle</v>
          </cell>
          <cell r="E41" t="str">
            <v>H4</v>
          </cell>
        </row>
        <row r="42">
          <cell r="A42">
            <v>41</v>
          </cell>
          <cell r="B42" t="str">
            <v>Niebergall</v>
          </cell>
          <cell r="C42" t="str">
            <v>Werner</v>
          </cell>
          <cell r="D42" t="str">
            <v>RSG Saar</v>
          </cell>
          <cell r="E42" t="str">
            <v>H4</v>
          </cell>
        </row>
        <row r="43">
          <cell r="A43">
            <v>42</v>
          </cell>
          <cell r="B43" t="str">
            <v>Raschke</v>
          </cell>
          <cell r="C43" t="str">
            <v>Uwe</v>
          </cell>
          <cell r="D43" t="str">
            <v>RSC Frankfurt</v>
          </cell>
          <cell r="E43" t="str">
            <v>H4</v>
          </cell>
        </row>
        <row r="44">
          <cell r="A44">
            <v>43</v>
          </cell>
          <cell r="B44" t="str">
            <v>Schiefelbein</v>
          </cell>
          <cell r="C44" t="str">
            <v>Frank</v>
          </cell>
          <cell r="D44" t="str">
            <v>RSC Husum</v>
          </cell>
          <cell r="E44" t="str">
            <v>H4</v>
          </cell>
        </row>
        <row r="45">
          <cell r="A45">
            <v>44</v>
          </cell>
          <cell r="B45" t="str">
            <v>Cetin</v>
          </cell>
          <cell r="C45" t="str">
            <v>Selcuk</v>
          </cell>
          <cell r="D45" t="str">
            <v>RSG Koblenz</v>
          </cell>
          <cell r="E45" t="str">
            <v>H5</v>
          </cell>
        </row>
        <row r="46">
          <cell r="A46">
            <v>45</v>
          </cell>
          <cell r="B46" t="str">
            <v>Didion</v>
          </cell>
          <cell r="C46" t="str">
            <v>Jörg</v>
          </cell>
          <cell r="D46" t="str">
            <v>RSC Frankfurt</v>
          </cell>
          <cell r="E46" t="str">
            <v>H5</v>
          </cell>
        </row>
        <row r="47">
          <cell r="A47">
            <v>46</v>
          </cell>
          <cell r="B47" t="str">
            <v>Gosemann</v>
          </cell>
          <cell r="C47" t="str">
            <v>Heiko</v>
          </cell>
          <cell r="D47" t="str">
            <v>RSC Berlin</v>
          </cell>
          <cell r="E47" t="str">
            <v>H5</v>
          </cell>
        </row>
        <row r="48">
          <cell r="A48">
            <v>47</v>
          </cell>
          <cell r="B48" t="str">
            <v>Herres</v>
          </cell>
          <cell r="C48" t="str">
            <v>Dieter</v>
          </cell>
          <cell r="D48" t="str">
            <v>RSC Rollis Trier</v>
          </cell>
          <cell r="E48" t="str">
            <v>H5</v>
          </cell>
        </row>
        <row r="49">
          <cell r="A49">
            <v>48</v>
          </cell>
          <cell r="B49" t="str">
            <v>Korbanek</v>
          </cell>
          <cell r="C49" t="str">
            <v>Karl-Heinz</v>
          </cell>
          <cell r="D49" t="str">
            <v>BSG Bielefeld</v>
          </cell>
          <cell r="E49" t="str">
            <v>H5</v>
          </cell>
        </row>
        <row r="50">
          <cell r="A50">
            <v>49</v>
          </cell>
          <cell r="B50" t="str">
            <v>Kotschenreuther</v>
          </cell>
          <cell r="C50" t="str">
            <v>Sebastian</v>
          </cell>
          <cell r="D50" t="str">
            <v>RSV Bayreuth</v>
          </cell>
          <cell r="E50" t="str">
            <v>H5</v>
          </cell>
        </row>
        <row r="51">
          <cell r="A51">
            <v>50</v>
          </cell>
          <cell r="B51" t="str">
            <v>Jensen H.</v>
          </cell>
          <cell r="C51" t="str">
            <v>Henning</v>
          </cell>
          <cell r="D51" t="str">
            <v>RSC Husum</v>
          </cell>
          <cell r="E51" t="str">
            <v>H5</v>
          </cell>
        </row>
        <row r="52">
          <cell r="A52">
            <v>51</v>
          </cell>
          <cell r="B52" t="str">
            <v>Jensen S.</v>
          </cell>
          <cell r="C52" t="str">
            <v>Steffen</v>
          </cell>
          <cell r="D52" t="str">
            <v>MSV Hamburg</v>
          </cell>
          <cell r="E52" t="str">
            <v>H5</v>
          </cell>
        </row>
        <row r="53">
          <cell r="A53">
            <v>52</v>
          </cell>
          <cell r="B53" t="str">
            <v>Müller</v>
          </cell>
          <cell r="C53" t="str">
            <v>Peter</v>
          </cell>
          <cell r="D53" t="str">
            <v>RSC Rollis Trier</v>
          </cell>
          <cell r="E53" t="str">
            <v>H5</v>
          </cell>
        </row>
        <row r="54">
          <cell r="A54">
            <v>53</v>
          </cell>
          <cell r="B54" t="str">
            <v>Schulz</v>
          </cell>
          <cell r="C54" t="str">
            <v>Sven</v>
          </cell>
          <cell r="D54" t="str">
            <v>RSG Koblenz</v>
          </cell>
          <cell r="E54" t="str">
            <v>H5</v>
          </cell>
        </row>
        <row r="55">
          <cell r="A55">
            <v>54</v>
          </cell>
          <cell r="B55" t="str">
            <v>Siegfried</v>
          </cell>
          <cell r="C55" t="str">
            <v>Michael</v>
          </cell>
          <cell r="D55" t="str">
            <v>RSC Frankfurt</v>
          </cell>
          <cell r="E55" t="str">
            <v>H5</v>
          </cell>
        </row>
        <row r="56">
          <cell r="A56">
            <v>55</v>
          </cell>
          <cell r="B56" t="str">
            <v>Vochezer</v>
          </cell>
          <cell r="C56" t="str">
            <v>Reinhard</v>
          </cell>
          <cell r="D56" t="str">
            <v>RSC Hamburg</v>
          </cell>
          <cell r="E56" t="str">
            <v>H5</v>
          </cell>
        </row>
        <row r="57">
          <cell r="A57">
            <v>56</v>
          </cell>
          <cell r="B57" t="str">
            <v>Bartheidel</v>
          </cell>
          <cell r="C57" t="str">
            <v>Monica</v>
          </cell>
          <cell r="D57" t="str">
            <v>MSV Hamburg</v>
          </cell>
          <cell r="E57" t="str">
            <v>D1-3</v>
          </cell>
        </row>
        <row r="58">
          <cell r="A58">
            <v>57</v>
          </cell>
          <cell r="B58" t="str">
            <v>Gottschalk</v>
          </cell>
          <cell r="C58" t="str">
            <v>Sabine</v>
          </cell>
          <cell r="D58" t="str">
            <v>RSV Bayreuth</v>
          </cell>
          <cell r="E58" t="str">
            <v>D1-3</v>
          </cell>
        </row>
        <row r="59">
          <cell r="A59">
            <v>58</v>
          </cell>
          <cell r="B59" t="str">
            <v>Kehrberg</v>
          </cell>
          <cell r="C59" t="str">
            <v>Melanie</v>
          </cell>
          <cell r="D59" t="str">
            <v>RSC Frankfurt</v>
          </cell>
          <cell r="E59" t="str">
            <v>D1-3</v>
          </cell>
        </row>
        <row r="60">
          <cell r="A60">
            <v>59</v>
          </cell>
          <cell r="B60" t="str">
            <v>Kurras</v>
          </cell>
          <cell r="C60" t="str">
            <v>Katharina</v>
          </cell>
          <cell r="D60" t="str">
            <v>BSV Wismar</v>
          </cell>
          <cell r="E60" t="str">
            <v>D1-3</v>
          </cell>
        </row>
        <row r="61">
          <cell r="A61">
            <v>60</v>
          </cell>
          <cell r="B61" t="str">
            <v>Neubig</v>
          </cell>
          <cell r="C61" t="str">
            <v>Bianca</v>
          </cell>
          <cell r="D61" t="str">
            <v>RSV Bayreuth</v>
          </cell>
          <cell r="E61" t="str">
            <v>D1-3</v>
          </cell>
        </row>
        <row r="62">
          <cell r="A62">
            <v>61</v>
          </cell>
          <cell r="B62" t="str">
            <v>Schippmann</v>
          </cell>
          <cell r="C62" t="str">
            <v>Beate</v>
          </cell>
          <cell r="D62" t="str">
            <v>RSC Hamburg</v>
          </cell>
          <cell r="E62" t="str">
            <v>D1-3</v>
          </cell>
        </row>
        <row r="63">
          <cell r="A63">
            <v>62</v>
          </cell>
          <cell r="B63" t="str">
            <v>Femtehjel</v>
          </cell>
          <cell r="C63" t="str">
            <v>Solveig</v>
          </cell>
          <cell r="D63" t="str">
            <v>RSC Hamburg</v>
          </cell>
          <cell r="E63" t="str">
            <v>D4</v>
          </cell>
        </row>
        <row r="64">
          <cell r="A64">
            <v>63</v>
          </cell>
          <cell r="B64" t="str">
            <v>Högemann</v>
          </cell>
          <cell r="C64" t="str">
            <v>Gudrun</v>
          </cell>
          <cell r="D64" t="str">
            <v>VfL Sindelfingen</v>
          </cell>
          <cell r="E64" t="str">
            <v>D4</v>
          </cell>
        </row>
        <row r="65">
          <cell r="A65">
            <v>64</v>
          </cell>
          <cell r="B65" t="str">
            <v>Müller-Otte</v>
          </cell>
          <cell r="C65" t="str">
            <v>Alexandra</v>
          </cell>
          <cell r="D65" t="str">
            <v>RSC Osnabrück</v>
          </cell>
          <cell r="E65" t="str">
            <v>D4</v>
          </cell>
        </row>
        <row r="66">
          <cell r="A66">
            <v>65</v>
          </cell>
          <cell r="B66" t="str">
            <v>Sikora-Weinmann</v>
          </cell>
          <cell r="C66" t="str">
            <v>Monika</v>
          </cell>
          <cell r="D66" t="str">
            <v>BSG Bielefeld</v>
          </cell>
          <cell r="E66" t="str">
            <v>D4</v>
          </cell>
        </row>
        <row r="67">
          <cell r="A67">
            <v>66</v>
          </cell>
          <cell r="B67" t="str">
            <v>Bauer</v>
          </cell>
          <cell r="C67" t="str">
            <v>Bettina</v>
          </cell>
          <cell r="D67" t="str">
            <v>RSV Bayreuth</v>
          </cell>
          <cell r="E67" t="str">
            <v>D5</v>
          </cell>
        </row>
        <row r="68">
          <cell r="A68">
            <v>67</v>
          </cell>
          <cell r="B68" t="str">
            <v>Kocourek</v>
          </cell>
          <cell r="C68" t="str">
            <v>Sigrid</v>
          </cell>
          <cell r="D68" t="str">
            <v>VSG Eutin</v>
          </cell>
          <cell r="E68" t="str">
            <v>D5</v>
          </cell>
        </row>
        <row r="69">
          <cell r="A69">
            <v>68</v>
          </cell>
          <cell r="B69" t="str">
            <v>Lowack</v>
          </cell>
          <cell r="C69" t="str">
            <v>Irith</v>
          </cell>
          <cell r="D69" t="str">
            <v>RSC Berlin</v>
          </cell>
          <cell r="E69" t="str">
            <v>D5</v>
          </cell>
        </row>
        <row r="70">
          <cell r="A70">
            <v>69</v>
          </cell>
          <cell r="B70" t="str">
            <v>Schenk</v>
          </cell>
          <cell r="C70" t="str">
            <v>Ute</v>
          </cell>
          <cell r="D70" t="str">
            <v>BSV Wismar</v>
          </cell>
          <cell r="E70" t="str">
            <v>D5</v>
          </cell>
        </row>
        <row r="71">
          <cell r="A71">
            <v>70</v>
          </cell>
          <cell r="B71" t="str">
            <v>Schopp</v>
          </cell>
          <cell r="C71" t="str">
            <v>Claudia</v>
          </cell>
          <cell r="D71" t="str">
            <v>VfR Ludwigsburg</v>
          </cell>
          <cell r="E71" t="str">
            <v>D5</v>
          </cell>
        </row>
        <row r="72">
          <cell r="A72">
            <v>71</v>
          </cell>
          <cell r="B72" t="str">
            <v>Zimmerer</v>
          </cell>
          <cell r="C72" t="str">
            <v>Andreas</v>
          </cell>
          <cell r="D72" t="str">
            <v>RSC Husum</v>
          </cell>
          <cell r="E72" t="str">
            <v>D5</v>
          </cell>
        </row>
        <row r="73">
          <cell r="A73">
            <v>99</v>
          </cell>
          <cell r="B73" t="str">
            <v>leer</v>
          </cell>
          <cell r="C73" t="str">
            <v>leer</v>
          </cell>
          <cell r="D73" t="str">
            <v>leer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10" sqref="D10"/>
    </sheetView>
  </sheetViews>
  <sheetFormatPr defaultColWidth="11.421875" defaultRowHeight="12.75"/>
  <cols>
    <col min="1" max="1" width="6.421875" style="1" bestFit="1" customWidth="1"/>
    <col min="2" max="2" width="17.7109375" style="1" bestFit="1" customWidth="1"/>
    <col min="3" max="16384" width="11.421875" style="1" customWidth="1"/>
  </cols>
  <sheetData>
    <row r="1" spans="2:7" ht="12.75">
      <c r="B1" s="1" t="s">
        <v>78</v>
      </c>
      <c r="C1" s="98" t="s">
        <v>82</v>
      </c>
      <c r="D1" s="98"/>
      <c r="E1" s="98"/>
      <c r="F1" s="98"/>
      <c r="G1" s="98"/>
    </row>
    <row r="3" ht="12.75">
      <c r="B3" s="3" t="s">
        <v>36</v>
      </c>
    </row>
    <row r="4" spans="1:2" ht="12.75">
      <c r="A4" s="1" t="s">
        <v>32</v>
      </c>
      <c r="B4" s="1" t="s">
        <v>5</v>
      </c>
    </row>
    <row r="5" ht="12.75">
      <c r="A5" s="2">
        <v>56</v>
      </c>
    </row>
    <row r="6" spans="1:2" ht="12.75">
      <c r="A6" s="2">
        <v>60</v>
      </c>
      <c r="B6" s="1" t="str">
        <f>IF(ISBLANK(A6),"",VLOOKUP(A6,'[1]Tabelle1'!$A:$E,2,FALSE))</f>
        <v>Neubig</v>
      </c>
    </row>
    <row r="7" spans="1:2" ht="12.75">
      <c r="A7" s="2">
        <v>58</v>
      </c>
      <c r="B7" s="1" t="str">
        <f>IF(ISBLANK(A7),"",VLOOKUP(A7,'[1]Tabelle1'!$A:$E,2,FALSE))</f>
        <v>Kehrberg</v>
      </c>
    </row>
    <row r="8" spans="1:2" ht="12.75">
      <c r="A8" s="2">
        <v>61</v>
      </c>
      <c r="B8" s="1" t="str">
        <f>IF(ISBLANK(A8),"",VLOOKUP(A8,'[1]Tabelle1'!$A:$E,2,FALSE))</f>
        <v>Schippmann</v>
      </c>
    </row>
    <row r="9" spans="1:2" ht="12.75">
      <c r="A9" s="2">
        <v>57</v>
      </c>
      <c r="B9" s="1" t="str">
        <f>IF(ISBLANK(A9),"",VLOOKUP(A9,'[1]Tabelle1'!$A:$E,2,FALSE))</f>
        <v>Gottschalk</v>
      </c>
    </row>
    <row r="10" spans="1:2" ht="12.75">
      <c r="A10" s="2">
        <v>59</v>
      </c>
      <c r="B10" s="1" t="str">
        <f>IF(ISBLANK(A10),"",VLOOKUP(A10,'[1]Tabelle1'!$A:$E,2,FALSE))</f>
        <v>Kurras</v>
      </c>
    </row>
    <row r="12" ht="12.75">
      <c r="B12" s="3" t="s">
        <v>33</v>
      </c>
    </row>
    <row r="13" spans="1:2" ht="12.75">
      <c r="A13" s="1" t="s">
        <v>32</v>
      </c>
      <c r="B13" s="1" t="s">
        <v>5</v>
      </c>
    </row>
    <row r="14" spans="1:2" ht="12.75">
      <c r="A14" s="2"/>
      <c r="B14" s="1">
        <f>IF(ISBLANK(A14),"",VLOOKUP(A14,'[1]Tabelle1'!$A:$E,2,FALSE))</f>
      </c>
    </row>
    <row r="15" spans="1:2" ht="12.75">
      <c r="A15" s="2"/>
      <c r="B15" s="1">
        <f>IF(ISBLANK(A15),"",VLOOKUP(A15,'[1]Tabelle1'!$A:$E,2,FALSE))</f>
      </c>
    </row>
    <row r="16" spans="1:2" ht="12.75">
      <c r="A16" s="2"/>
      <c r="B16" s="1">
        <f>IF(ISBLANK(A16),"",VLOOKUP(A16,'[1]Tabelle1'!$A:$E,2,FALSE))</f>
      </c>
    </row>
    <row r="17" spans="1:2" ht="12.75">
      <c r="A17" s="2"/>
      <c r="B17" s="1">
        <f>IF(ISBLANK(A17),"",VLOOKUP(A17,'[1]Tabelle1'!$A:$E,2,FALSE))</f>
      </c>
    </row>
    <row r="18" spans="1:2" ht="12.75">
      <c r="A18" s="2"/>
      <c r="B18" s="1">
        <f>IF(ISBLANK(A18),"",VLOOKUP(A18,'[1]Tabelle1'!$A:$E,2,FALSE))</f>
      </c>
    </row>
    <row r="19" spans="1:2" ht="12.75">
      <c r="A19" s="2"/>
      <c r="B19" s="1">
        <f>IF(ISBLANK(A19),"",VLOOKUP(A19,'[1]Tabelle1'!$A:$E,2,FALSE))</f>
      </c>
    </row>
    <row r="21" spans="2:4" ht="13.5" thickBot="1">
      <c r="B21" s="3" t="s">
        <v>37</v>
      </c>
      <c r="D21" s="3" t="s">
        <v>39</v>
      </c>
    </row>
    <row r="22" spans="2:7" ht="12.75">
      <c r="B22" s="6" t="s">
        <v>36</v>
      </c>
      <c r="C22" s="7"/>
      <c r="D22" s="16" t="s">
        <v>36</v>
      </c>
      <c r="E22" s="15"/>
      <c r="F22" s="6" t="s">
        <v>33</v>
      </c>
      <c r="G22" s="7"/>
    </row>
    <row r="23" spans="2:7" ht="12.75">
      <c r="B23" s="8" t="s">
        <v>38</v>
      </c>
      <c r="C23" s="17">
        <v>0.041666666666666664</v>
      </c>
      <c r="D23" s="5" t="s">
        <v>41</v>
      </c>
      <c r="E23" s="9">
        <v>14</v>
      </c>
      <c r="F23" s="8" t="s">
        <v>41</v>
      </c>
      <c r="G23" s="9"/>
    </row>
    <row r="24" spans="2:7" ht="12.75">
      <c r="B24" s="8" t="s">
        <v>46</v>
      </c>
      <c r="C24" s="17">
        <v>0.3958333333333333</v>
      </c>
      <c r="D24" s="5" t="s">
        <v>42</v>
      </c>
      <c r="E24" s="9">
        <v>15</v>
      </c>
      <c r="F24" s="8" t="s">
        <v>42</v>
      </c>
      <c r="G24" s="9"/>
    </row>
    <row r="25" spans="2:7" ht="13.5" thickBot="1">
      <c r="B25" s="8" t="s">
        <v>47</v>
      </c>
      <c r="C25" s="18">
        <f>IF(ISBLANK($C$24),"",C24+$C$23)</f>
        <v>0.4375</v>
      </c>
      <c r="D25" s="13" t="s">
        <v>43</v>
      </c>
      <c r="E25" s="11">
        <v>16</v>
      </c>
      <c r="F25" s="10" t="s">
        <v>43</v>
      </c>
      <c r="G25" s="11"/>
    </row>
    <row r="26" spans="2:3" ht="12.75">
      <c r="B26" s="8" t="s">
        <v>48</v>
      </c>
      <c r="C26" s="18">
        <f>IF(ISBLANK($C$24),"",C25+$C$23)</f>
        <v>0.4791666666666667</v>
      </c>
    </row>
    <row r="27" spans="2:3" ht="12.75">
      <c r="B27" s="8" t="s">
        <v>49</v>
      </c>
      <c r="C27" s="18">
        <f>IF(ISBLANK($C$24),"",C26+$C$23)</f>
        <v>0.5208333333333334</v>
      </c>
    </row>
    <row r="28" spans="2:3" ht="13.5" thickBot="1">
      <c r="B28" s="10" t="s">
        <v>50</v>
      </c>
      <c r="C28" s="19">
        <f>IF(ISBLANK($C$24),"",C27+$C$23)</f>
        <v>0.5625</v>
      </c>
    </row>
    <row r="29" spans="2:4" ht="13.5" thickBot="1">
      <c r="B29" s="6" t="s">
        <v>33</v>
      </c>
      <c r="C29" s="7"/>
      <c r="D29" s="3" t="s">
        <v>40</v>
      </c>
    </row>
    <row r="30" spans="2:7" ht="13.5" thickBot="1">
      <c r="B30" s="8" t="s">
        <v>38</v>
      </c>
      <c r="C30" s="17">
        <v>0.041666666666666664</v>
      </c>
      <c r="D30" s="14" t="s">
        <v>45</v>
      </c>
      <c r="E30" s="46">
        <v>121</v>
      </c>
      <c r="F30" s="12" t="s">
        <v>44</v>
      </c>
      <c r="G30" s="46"/>
    </row>
    <row r="31" spans="2:3" ht="12.75">
      <c r="B31" s="8" t="s">
        <v>46</v>
      </c>
      <c r="C31" s="17"/>
    </row>
    <row r="32" spans="2:3" ht="12.75">
      <c r="B32" s="8" t="s">
        <v>47</v>
      </c>
      <c r="C32" s="18">
        <f>IF(ISBLANK($C$31),"",C31+$C$30)</f>
      </c>
    </row>
    <row r="33" spans="2:3" ht="12.75">
      <c r="B33" s="8" t="s">
        <v>48</v>
      </c>
      <c r="C33" s="18">
        <f>IF(ISBLANK($C$31),"",C32+$C$30)</f>
      </c>
    </row>
    <row r="34" spans="2:3" ht="12.75">
      <c r="B34" s="8" t="s">
        <v>49</v>
      </c>
      <c r="C34" s="18">
        <f>IF(ISBLANK($C$31),"",C33+$C$30)</f>
      </c>
    </row>
    <row r="35" spans="2:3" ht="13.5" thickBot="1">
      <c r="B35" s="10" t="s">
        <v>50</v>
      </c>
      <c r="C35" s="19">
        <f>IF(ISBLANK($C$31),"",C34+$C$30)</f>
      </c>
    </row>
  </sheetData>
  <mergeCells count="1">
    <mergeCell ref="C1:G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36"/>
  <sheetViews>
    <sheetView tabSelected="1" workbookViewId="0" topLeftCell="A3">
      <selection activeCell="AE5" sqref="AE5"/>
    </sheetView>
  </sheetViews>
  <sheetFormatPr defaultColWidth="11.421875" defaultRowHeight="12.75"/>
  <cols>
    <col min="1" max="1" width="4.7109375" style="21" bestFit="1" customWidth="1"/>
    <col min="2" max="2" width="5.57421875" style="1" bestFit="1" customWidth="1"/>
    <col min="3" max="3" width="5.140625" style="22" bestFit="1" customWidth="1"/>
    <col min="4" max="4" width="5.421875" style="22" bestFit="1" customWidth="1"/>
    <col min="5" max="5" width="4.00390625" style="22" bestFit="1" customWidth="1"/>
    <col min="6" max="6" width="14.28125" style="1" bestFit="1" customWidth="1"/>
    <col min="7" max="7" width="3.140625" style="1" customWidth="1"/>
    <col min="8" max="8" width="1.57421875" style="1" bestFit="1" customWidth="1"/>
    <col min="9" max="10" width="3.140625" style="1" customWidth="1"/>
    <col min="11" max="11" width="1.57421875" style="1" customWidth="1"/>
    <col min="12" max="13" width="3.140625" style="1" customWidth="1"/>
    <col min="14" max="14" width="1.57421875" style="1" customWidth="1"/>
    <col min="15" max="16" width="3.140625" style="1" customWidth="1"/>
    <col min="17" max="17" width="1.57421875" style="1" customWidth="1"/>
    <col min="18" max="18" width="3.00390625" style="1" customWidth="1"/>
    <col min="19" max="19" width="3.00390625" style="1" bestFit="1" customWidth="1"/>
    <col min="20" max="20" width="1.57421875" style="1" customWidth="1"/>
    <col min="21" max="22" width="3.00390625" style="1" bestFit="1" customWidth="1"/>
    <col min="23" max="23" width="1.57421875" style="1" customWidth="1"/>
    <col min="24" max="25" width="3.00390625" style="1" bestFit="1" customWidth="1"/>
    <col min="26" max="26" width="1.57421875" style="1" bestFit="1" customWidth="1"/>
    <col min="27" max="28" width="3.00390625" style="1" bestFit="1" customWidth="1"/>
    <col min="29" max="29" width="1.57421875" style="1" bestFit="1" customWidth="1"/>
    <col min="30" max="30" width="3.00390625" style="1" bestFit="1" customWidth="1"/>
    <col min="31" max="31" width="5.28125" style="1" bestFit="1" customWidth="1"/>
    <col min="32" max="33" width="11.421875" style="1" hidden="1" customWidth="1"/>
    <col min="34" max="39" width="2.00390625" style="1" hidden="1" customWidth="1"/>
    <col min="40" max="40" width="2.28125" style="1" hidden="1" customWidth="1"/>
    <col min="41" max="41" width="1.7109375" style="1" hidden="1" customWidth="1"/>
    <col min="42" max="47" width="2.00390625" style="1" hidden="1" customWidth="1"/>
    <col min="48" max="48" width="2.28125" style="1" hidden="1" customWidth="1"/>
    <col min="49" max="16384" width="11.421875" style="1" customWidth="1"/>
  </cols>
  <sheetData>
    <row r="1" spans="1:31" ht="75" customHeight="1" thickBot="1">
      <c r="A1" s="87"/>
      <c r="B1" s="88"/>
      <c r="C1" s="88"/>
      <c r="E1" s="120" t="str">
        <f>Veranstaltung</f>
        <v>30. Deutsche Tischtennis-Einzelmeisterschaften                             am 29. April 2006 in Maintal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2"/>
      <c r="Y1" s="88"/>
      <c r="Z1" s="92"/>
      <c r="AA1" s="92"/>
      <c r="AB1" s="92"/>
      <c r="AC1" s="92"/>
      <c r="AD1" s="92"/>
      <c r="AE1" s="92"/>
    </row>
    <row r="2" ht="13.5" thickBot="1"/>
    <row r="3" spans="1:48" s="27" customFormat="1" ht="25.5">
      <c r="A3" s="99" t="s">
        <v>51</v>
      </c>
      <c r="B3" s="100"/>
      <c r="C3" s="101"/>
      <c r="D3" s="23" t="s">
        <v>4</v>
      </c>
      <c r="E3" s="24" t="s">
        <v>15</v>
      </c>
      <c r="F3" s="25" t="s">
        <v>5</v>
      </c>
      <c r="G3" s="119">
        <f>IF(ISBLANK(E4),"",LEFT(F4,6))</f>
      </c>
      <c r="H3" s="119"/>
      <c r="I3" s="119"/>
      <c r="J3" s="119" t="str">
        <f>IF(ISBLANK(E5),"",LEFT(F5,6))</f>
        <v>Neubig</v>
      </c>
      <c r="K3" s="119"/>
      <c r="L3" s="119"/>
      <c r="M3" s="119" t="str">
        <f>IF(ISBLANK(E6),"",LEFT(F6,6))</f>
        <v>Kehrbe</v>
      </c>
      <c r="N3" s="119"/>
      <c r="O3" s="119"/>
      <c r="P3" s="119" t="str">
        <f>IF(ISBLANK(E7),"",LEFT(F7,6))</f>
        <v>Schipp</v>
      </c>
      <c r="Q3" s="119"/>
      <c r="R3" s="119"/>
      <c r="S3" s="119" t="str">
        <f>IF(ISBLANK(E8),"",LEFT(F8,6))</f>
        <v>Gottsc</v>
      </c>
      <c r="T3" s="119"/>
      <c r="U3" s="119"/>
      <c r="V3" s="119" t="str">
        <f>IF(ISBLANK(E9),"",LEFT(F9,6))</f>
        <v>Kurras</v>
      </c>
      <c r="W3" s="119"/>
      <c r="X3" s="119"/>
      <c r="Y3" s="119" t="s">
        <v>16</v>
      </c>
      <c r="Z3" s="119"/>
      <c r="AA3" s="119"/>
      <c r="AB3" s="119" t="s">
        <v>17</v>
      </c>
      <c r="AC3" s="119"/>
      <c r="AD3" s="119"/>
      <c r="AE3" s="26" t="s">
        <v>8</v>
      </c>
      <c r="AG3" s="27" t="str">
        <f>IF(OR(AG4&lt;0,AG5&lt;0,AG6&lt;0,AG7&lt;0,AG8&lt;0,AG9&lt;0),"Ja","")</f>
        <v>Ja</v>
      </c>
      <c r="AH3" s="27">
        <v>1</v>
      </c>
      <c r="AI3" s="27">
        <v>2</v>
      </c>
      <c r="AJ3" s="27">
        <v>3</v>
      </c>
      <c r="AK3" s="27">
        <v>4</v>
      </c>
      <c r="AL3" s="27">
        <v>5</v>
      </c>
      <c r="AM3" s="27">
        <v>6</v>
      </c>
      <c r="AN3" s="27" t="s">
        <v>59</v>
      </c>
      <c r="AP3" s="27">
        <v>1</v>
      </c>
      <c r="AQ3" s="27">
        <v>2</v>
      </c>
      <c r="AR3" s="27">
        <v>3</v>
      </c>
      <c r="AS3" s="27">
        <v>4</v>
      </c>
      <c r="AT3" s="27">
        <v>5</v>
      </c>
      <c r="AU3" s="27">
        <v>6</v>
      </c>
      <c r="AV3" s="27" t="s">
        <v>59</v>
      </c>
    </row>
    <row r="4" spans="1:48" ht="13.5" customHeight="1">
      <c r="A4" s="102"/>
      <c r="B4" s="103"/>
      <c r="C4" s="104"/>
      <c r="D4" s="28">
        <v>1</v>
      </c>
      <c r="E4" s="29">
        <f>IF(ISBLANK(StNrG11),"",StNrG11)</f>
        <v>56</v>
      </c>
      <c r="F4" s="4">
        <f>IF(ISBLANK(NameG11),"",NameG11)</f>
      </c>
      <c r="G4" s="30"/>
      <c r="H4" s="31" t="s">
        <v>6</v>
      </c>
      <c r="I4" s="32"/>
      <c r="J4" s="33"/>
      <c r="K4" s="34" t="s">
        <v>6</v>
      </c>
      <c r="L4" s="35"/>
      <c r="M4" s="33"/>
      <c r="N4" s="34" t="s">
        <v>6</v>
      </c>
      <c r="O4" s="35"/>
      <c r="P4" s="33"/>
      <c r="Q4" s="34" t="s">
        <v>6</v>
      </c>
      <c r="R4" s="35"/>
      <c r="S4" s="33"/>
      <c r="T4" s="34" t="s">
        <v>6</v>
      </c>
      <c r="U4" s="35"/>
      <c r="V4" s="33"/>
      <c r="W4" s="34" t="s">
        <v>6</v>
      </c>
      <c r="X4" s="35"/>
      <c r="Y4" s="53"/>
      <c r="Z4" s="34" t="s">
        <v>6</v>
      </c>
      <c r="AA4" s="54"/>
      <c r="AB4" s="53"/>
      <c r="AC4" s="34" t="s">
        <v>6</v>
      </c>
      <c r="AD4" s="54"/>
      <c r="AE4" s="83"/>
      <c r="AG4" s="1">
        <f>IF(ISBLANK(StNrG11),"X",(AB4-AD4)*1000+(Y4-AA4)*100)</f>
        <v>0</v>
      </c>
      <c r="AH4" s="1">
        <f aca="true" t="shared" si="0" ref="AH4:AH9">IF(G4=3,1,0)</f>
        <v>0</v>
      </c>
      <c r="AI4" s="1">
        <f aca="true" t="shared" si="1" ref="AI4:AI9">IF(J4=3,1,0)</f>
        <v>0</v>
      </c>
      <c r="AJ4" s="1">
        <f aca="true" t="shared" si="2" ref="AJ4:AJ9">IF(M4=3,1,0)</f>
        <v>0</v>
      </c>
      <c r="AK4" s="1">
        <f aca="true" t="shared" si="3" ref="AK4:AK9">IF(P4=3,1,0)</f>
        <v>0</v>
      </c>
      <c r="AL4" s="1">
        <f aca="true" t="shared" si="4" ref="AL4:AL9">IF(S4=3,1,0)</f>
        <v>0</v>
      </c>
      <c r="AM4" s="1">
        <f aca="true" t="shared" si="5" ref="AM4:AM9">IF(V4=3,1,0)</f>
        <v>0</v>
      </c>
      <c r="AN4" s="1">
        <f aca="true" t="shared" si="6" ref="AN4:AN9">SUM(AH4:AM4)</f>
        <v>0</v>
      </c>
      <c r="AP4" s="1">
        <f aca="true" t="shared" si="7" ref="AP4:AP9">IF(I4=3,1,0)</f>
        <v>0</v>
      </c>
      <c r="AQ4" s="1">
        <f aca="true" t="shared" si="8" ref="AQ4:AQ9">IF(L4=3,1,0)</f>
        <v>0</v>
      </c>
      <c r="AR4" s="1">
        <f aca="true" t="shared" si="9" ref="AR4:AR9">IF(O4=3,1,0)</f>
        <v>0</v>
      </c>
      <c r="AS4" s="1">
        <f aca="true" t="shared" si="10" ref="AS4:AS9">IF(R4=3,1,0)</f>
        <v>0</v>
      </c>
      <c r="AT4" s="1">
        <f aca="true" t="shared" si="11" ref="AT4:AT9">IF(U4=3,1,0)</f>
        <v>0</v>
      </c>
      <c r="AU4" s="1">
        <f aca="true" t="shared" si="12" ref="AU4:AU9">IF(X4=3,1,0)</f>
        <v>0</v>
      </c>
      <c r="AV4" s="1">
        <f aca="true" t="shared" si="13" ref="AV4:AV9">SUM(AP4:AU4)</f>
        <v>0</v>
      </c>
    </row>
    <row r="5" spans="1:48" ht="13.5" customHeight="1">
      <c r="A5" s="102"/>
      <c r="B5" s="103"/>
      <c r="C5" s="104"/>
      <c r="D5" s="28">
        <v>2</v>
      </c>
      <c r="E5" s="29">
        <f>IF(ISBLANK(StNrG12),"",StNrG12)</f>
        <v>60</v>
      </c>
      <c r="F5" s="4" t="str">
        <f>IF(ISBLANK(NameG12),"",NameG12)</f>
        <v>Neubig</v>
      </c>
      <c r="G5" s="33">
        <f>AD17</f>
        <v>0</v>
      </c>
      <c r="H5" s="34" t="s">
        <v>6</v>
      </c>
      <c r="I5" s="35">
        <f>AB17</f>
        <v>0</v>
      </c>
      <c r="J5" s="30"/>
      <c r="K5" s="31" t="s">
        <v>6</v>
      </c>
      <c r="L5" s="32"/>
      <c r="M5" s="33">
        <f>AB23</f>
        <v>3</v>
      </c>
      <c r="N5" s="34" t="s">
        <v>6</v>
      </c>
      <c r="O5" s="35">
        <f>AD23</f>
        <v>0</v>
      </c>
      <c r="P5" s="33">
        <f>AD25</f>
        <v>1</v>
      </c>
      <c r="Q5" s="34" t="s">
        <v>6</v>
      </c>
      <c r="R5" s="35">
        <f>AB25</f>
        <v>3</v>
      </c>
      <c r="S5" s="33">
        <f>AB13</f>
        <v>1</v>
      </c>
      <c r="T5" s="34" t="s">
        <v>6</v>
      </c>
      <c r="U5" s="35">
        <f>AD13</f>
        <v>3</v>
      </c>
      <c r="V5" s="33">
        <f>AB18</f>
        <v>3</v>
      </c>
      <c r="W5" s="34" t="s">
        <v>6</v>
      </c>
      <c r="X5" s="35">
        <f>AD18</f>
        <v>0</v>
      </c>
      <c r="Y5" s="53">
        <f>SUM(G5,J5,M5,P5,S5,V5)</f>
        <v>8</v>
      </c>
      <c r="Z5" s="34" t="s">
        <v>6</v>
      </c>
      <c r="AA5" s="54">
        <f>SUM(I5,L5,O5,R5,U5,X5)</f>
        <v>6</v>
      </c>
      <c r="AB5" s="53">
        <f>AN5</f>
        <v>2</v>
      </c>
      <c r="AC5" s="34" t="s">
        <v>6</v>
      </c>
      <c r="AD5" s="54">
        <f>AV5</f>
        <v>2</v>
      </c>
      <c r="AE5" s="83">
        <f>IF($AG$3&lt;&gt;"Ja","",IF(AG5="X","--",RANK(AG5,AG$4:AG$9)))</f>
        <v>3</v>
      </c>
      <c r="AG5" s="1">
        <f>IF(ISBLANK(StNrG12),"X",(AB5-AD5)*1000+(Y5-AA5)*100)</f>
        <v>200</v>
      </c>
      <c r="AH5" s="1">
        <f t="shared" si="0"/>
        <v>0</v>
      </c>
      <c r="AI5" s="1">
        <f t="shared" si="1"/>
        <v>0</v>
      </c>
      <c r="AJ5" s="1">
        <f t="shared" si="2"/>
        <v>1</v>
      </c>
      <c r="AK5" s="1">
        <f t="shared" si="3"/>
        <v>0</v>
      </c>
      <c r="AL5" s="1">
        <f t="shared" si="4"/>
        <v>0</v>
      </c>
      <c r="AM5" s="1">
        <f t="shared" si="5"/>
        <v>1</v>
      </c>
      <c r="AN5" s="1">
        <f t="shared" si="6"/>
        <v>2</v>
      </c>
      <c r="AP5" s="1">
        <f t="shared" si="7"/>
        <v>0</v>
      </c>
      <c r="AQ5" s="1">
        <f t="shared" si="8"/>
        <v>0</v>
      </c>
      <c r="AR5" s="1">
        <f t="shared" si="9"/>
        <v>0</v>
      </c>
      <c r="AS5" s="1">
        <f t="shared" si="10"/>
        <v>1</v>
      </c>
      <c r="AT5" s="1">
        <f t="shared" si="11"/>
        <v>1</v>
      </c>
      <c r="AU5" s="1">
        <f t="shared" si="12"/>
        <v>0</v>
      </c>
      <c r="AV5" s="1">
        <f t="shared" si="13"/>
        <v>2</v>
      </c>
    </row>
    <row r="6" spans="1:48" ht="13.5" customHeight="1">
      <c r="A6" s="102"/>
      <c r="B6" s="103"/>
      <c r="C6" s="104"/>
      <c r="D6" s="28">
        <v>3</v>
      </c>
      <c r="E6" s="29">
        <f>IF(ISBLANK(StNrG13),"",StNrG13)</f>
        <v>58</v>
      </c>
      <c r="F6" s="4" t="str">
        <f>IF(ISBLANK(NameG13),"",NameG13)</f>
        <v>Kehrberg</v>
      </c>
      <c r="G6" s="33">
        <f>AB19</f>
        <v>0</v>
      </c>
      <c r="H6" s="34" t="s">
        <v>6</v>
      </c>
      <c r="I6" s="35">
        <f>AD19</f>
        <v>0</v>
      </c>
      <c r="J6" s="33">
        <f>AD23</f>
        <v>0</v>
      </c>
      <c r="K6" s="34" t="s">
        <v>6</v>
      </c>
      <c r="L6" s="35">
        <f>AB23</f>
        <v>3</v>
      </c>
      <c r="M6" s="30"/>
      <c r="N6" s="31" t="s">
        <v>6</v>
      </c>
      <c r="O6" s="32"/>
      <c r="P6" s="33">
        <f>AB14</f>
        <v>0</v>
      </c>
      <c r="Q6" s="34" t="s">
        <v>6</v>
      </c>
      <c r="R6" s="35">
        <f>AD14</f>
        <v>3</v>
      </c>
      <c r="S6" s="33">
        <f>AD16</f>
        <v>0</v>
      </c>
      <c r="T6" s="34" t="s">
        <v>6</v>
      </c>
      <c r="U6" s="35">
        <f>AB16</f>
        <v>3</v>
      </c>
      <c r="V6" s="33">
        <f>AB24</f>
        <v>0</v>
      </c>
      <c r="W6" s="34" t="s">
        <v>6</v>
      </c>
      <c r="X6" s="35">
        <f>AD24</f>
        <v>3</v>
      </c>
      <c r="Y6" s="53">
        <f>SUM(G6,J6,M6,P6,S6,V6)</f>
        <v>0</v>
      </c>
      <c r="Z6" s="34" t="s">
        <v>6</v>
      </c>
      <c r="AA6" s="54">
        <f>SUM(I6,L6,O6,R6,U6,X6)</f>
        <v>12</v>
      </c>
      <c r="AB6" s="53">
        <f>AN6</f>
        <v>0</v>
      </c>
      <c r="AC6" s="34" t="s">
        <v>6</v>
      </c>
      <c r="AD6" s="54">
        <f>AV6</f>
        <v>4</v>
      </c>
      <c r="AE6" s="83">
        <v>5</v>
      </c>
      <c r="AG6" s="1">
        <f>IF(ISBLANK(StNrG13),"X",(AB6-AD6)*1000+(Y6-AA6)*100)</f>
        <v>-5200</v>
      </c>
      <c r="AH6" s="1">
        <f t="shared" si="0"/>
        <v>0</v>
      </c>
      <c r="AI6" s="1">
        <f t="shared" si="1"/>
        <v>0</v>
      </c>
      <c r="AJ6" s="1">
        <f t="shared" si="2"/>
        <v>0</v>
      </c>
      <c r="AK6" s="1">
        <f t="shared" si="3"/>
        <v>0</v>
      </c>
      <c r="AL6" s="1">
        <f t="shared" si="4"/>
        <v>0</v>
      </c>
      <c r="AM6" s="1">
        <f t="shared" si="5"/>
        <v>0</v>
      </c>
      <c r="AN6" s="1">
        <f t="shared" si="6"/>
        <v>0</v>
      </c>
      <c r="AP6" s="1">
        <f t="shared" si="7"/>
        <v>0</v>
      </c>
      <c r="AQ6" s="1">
        <f t="shared" si="8"/>
        <v>1</v>
      </c>
      <c r="AR6" s="1">
        <f t="shared" si="9"/>
        <v>0</v>
      </c>
      <c r="AS6" s="1">
        <f t="shared" si="10"/>
        <v>1</v>
      </c>
      <c r="AT6" s="1">
        <f t="shared" si="11"/>
        <v>1</v>
      </c>
      <c r="AU6" s="1">
        <f t="shared" si="12"/>
        <v>1</v>
      </c>
      <c r="AV6" s="1">
        <f t="shared" si="13"/>
        <v>4</v>
      </c>
    </row>
    <row r="7" spans="1:48" ht="13.5" customHeight="1">
      <c r="A7" s="102"/>
      <c r="B7" s="103"/>
      <c r="C7" s="104"/>
      <c r="D7" s="28">
        <v>4</v>
      </c>
      <c r="E7" s="29">
        <f>IF(ISBLANK(StNrG14),"",StNrG14)</f>
        <v>61</v>
      </c>
      <c r="F7" s="4" t="str">
        <f>IF(ISBLANK(NameG14),"",NameG14)</f>
        <v>Schippmann</v>
      </c>
      <c r="G7" s="33">
        <f>AD22</f>
        <v>0</v>
      </c>
      <c r="H7" s="34" t="s">
        <v>6</v>
      </c>
      <c r="I7" s="35">
        <f>AB22</f>
        <v>0</v>
      </c>
      <c r="J7" s="33">
        <f>AB25</f>
        <v>3</v>
      </c>
      <c r="K7" s="34" t="s">
        <v>6</v>
      </c>
      <c r="L7" s="35">
        <f>AD25</f>
        <v>1</v>
      </c>
      <c r="M7" s="33">
        <f>AD14</f>
        <v>3</v>
      </c>
      <c r="N7" s="34" t="s">
        <v>6</v>
      </c>
      <c r="O7" s="35">
        <f>AB14</f>
        <v>0</v>
      </c>
      <c r="P7" s="30"/>
      <c r="Q7" s="31" t="s">
        <v>6</v>
      </c>
      <c r="R7" s="32"/>
      <c r="S7" s="33">
        <f>AB20</f>
        <v>3</v>
      </c>
      <c r="T7" s="34" t="s">
        <v>6</v>
      </c>
      <c r="U7" s="35">
        <f>AD20</f>
        <v>1</v>
      </c>
      <c r="V7" s="33">
        <f>AD15</f>
        <v>3</v>
      </c>
      <c r="W7" s="34" t="s">
        <v>6</v>
      </c>
      <c r="X7" s="35">
        <f>AB15</f>
        <v>0</v>
      </c>
      <c r="Y7" s="53">
        <f>SUM(G7,J7,M7,P7,S7,V7)</f>
        <v>12</v>
      </c>
      <c r="Z7" s="34" t="s">
        <v>6</v>
      </c>
      <c r="AA7" s="54">
        <f>SUM(I7,L7,O7,R7,U7,X7)</f>
        <v>2</v>
      </c>
      <c r="AB7" s="53">
        <f>AN7</f>
        <v>4</v>
      </c>
      <c r="AC7" s="34" t="s">
        <v>6</v>
      </c>
      <c r="AD7" s="54">
        <f>AV7</f>
        <v>0</v>
      </c>
      <c r="AE7" s="83">
        <f>IF($AG$3&lt;&gt;"Ja","",IF(AG7="X","--",RANK(AG7,AG$4:AG$9)))</f>
        <v>1</v>
      </c>
      <c r="AG7" s="1">
        <f>IF(ISBLANK(StNrG14),"X",(AB7-AD7)*1000+(Y7-AA7)*100)</f>
        <v>5000</v>
      </c>
      <c r="AH7" s="1">
        <f t="shared" si="0"/>
        <v>0</v>
      </c>
      <c r="AI7" s="1">
        <f t="shared" si="1"/>
        <v>1</v>
      </c>
      <c r="AJ7" s="1">
        <f t="shared" si="2"/>
        <v>1</v>
      </c>
      <c r="AK7" s="1">
        <f t="shared" si="3"/>
        <v>0</v>
      </c>
      <c r="AL7" s="1">
        <f t="shared" si="4"/>
        <v>1</v>
      </c>
      <c r="AM7" s="1">
        <f t="shared" si="5"/>
        <v>1</v>
      </c>
      <c r="AN7" s="1">
        <f t="shared" si="6"/>
        <v>4</v>
      </c>
      <c r="AP7" s="1">
        <f t="shared" si="7"/>
        <v>0</v>
      </c>
      <c r="AQ7" s="1">
        <f t="shared" si="8"/>
        <v>0</v>
      </c>
      <c r="AR7" s="1">
        <f t="shared" si="9"/>
        <v>0</v>
      </c>
      <c r="AS7" s="1">
        <f t="shared" si="10"/>
        <v>0</v>
      </c>
      <c r="AT7" s="1">
        <f t="shared" si="11"/>
        <v>0</v>
      </c>
      <c r="AU7" s="1">
        <f t="shared" si="12"/>
        <v>0</v>
      </c>
      <c r="AV7" s="1">
        <f t="shared" si="13"/>
        <v>0</v>
      </c>
    </row>
    <row r="8" spans="1:48" ht="13.5" customHeight="1">
      <c r="A8" s="102"/>
      <c r="B8" s="103"/>
      <c r="C8" s="104"/>
      <c r="D8" s="28">
        <v>5</v>
      </c>
      <c r="E8" s="29">
        <f>IF(ISBLANK(StNrG15),"",StNrG15)</f>
        <v>57</v>
      </c>
      <c r="F8" s="4" t="str">
        <f>IF(ISBLANK(NameG15),"",NameG15)</f>
        <v>Gottschalk</v>
      </c>
      <c r="G8" s="33">
        <f>AB26</f>
        <v>0</v>
      </c>
      <c r="H8" s="34" t="s">
        <v>6</v>
      </c>
      <c r="I8" s="35">
        <f>AD26</f>
        <v>0</v>
      </c>
      <c r="J8" s="33">
        <f>AD13</f>
        <v>3</v>
      </c>
      <c r="K8" s="34" t="s">
        <v>6</v>
      </c>
      <c r="L8" s="35">
        <f>AB13</f>
        <v>1</v>
      </c>
      <c r="M8" s="33">
        <f>AB16</f>
        <v>3</v>
      </c>
      <c r="N8" s="34" t="s">
        <v>6</v>
      </c>
      <c r="O8" s="35">
        <f>AD16</f>
        <v>0</v>
      </c>
      <c r="P8" s="33">
        <f>AD20</f>
        <v>1</v>
      </c>
      <c r="Q8" s="34" t="s">
        <v>6</v>
      </c>
      <c r="R8" s="35">
        <f>AB20</f>
        <v>3</v>
      </c>
      <c r="S8" s="30"/>
      <c r="T8" s="31" t="s">
        <v>6</v>
      </c>
      <c r="U8" s="32"/>
      <c r="V8" s="33">
        <f>AD21</f>
        <v>3</v>
      </c>
      <c r="W8" s="34" t="s">
        <v>6</v>
      </c>
      <c r="X8" s="35">
        <f>AB21</f>
        <v>0</v>
      </c>
      <c r="Y8" s="53">
        <f>SUM(G8,J8,M8,P8,S8,V8)</f>
        <v>10</v>
      </c>
      <c r="Z8" s="34" t="s">
        <v>6</v>
      </c>
      <c r="AA8" s="54">
        <f>SUM(I8,L8,O8,R8,U8,X8)</f>
        <v>4</v>
      </c>
      <c r="AB8" s="53">
        <f>AN8</f>
        <v>3</v>
      </c>
      <c r="AC8" s="34" t="s">
        <v>6</v>
      </c>
      <c r="AD8" s="54">
        <f>AV8</f>
        <v>1</v>
      </c>
      <c r="AE8" s="83">
        <f>IF($AG$3&lt;&gt;"Ja","",IF(AG8="X","--",RANK(AG8,AG$4:AG$9)))</f>
        <v>2</v>
      </c>
      <c r="AG8" s="1">
        <f>IF(ISBLANK(StNrG15),"X",(AB8-AD8)*1000+(Y8-AA8)*100)</f>
        <v>2600</v>
      </c>
      <c r="AH8" s="1">
        <f t="shared" si="0"/>
        <v>0</v>
      </c>
      <c r="AI8" s="1">
        <f t="shared" si="1"/>
        <v>1</v>
      </c>
      <c r="AJ8" s="1">
        <f t="shared" si="2"/>
        <v>1</v>
      </c>
      <c r="AK8" s="1">
        <f t="shared" si="3"/>
        <v>0</v>
      </c>
      <c r="AL8" s="1">
        <f t="shared" si="4"/>
        <v>0</v>
      </c>
      <c r="AM8" s="1">
        <f t="shared" si="5"/>
        <v>1</v>
      </c>
      <c r="AN8" s="1">
        <f t="shared" si="6"/>
        <v>3</v>
      </c>
      <c r="AP8" s="1">
        <f t="shared" si="7"/>
        <v>0</v>
      </c>
      <c r="AQ8" s="1">
        <f t="shared" si="8"/>
        <v>0</v>
      </c>
      <c r="AR8" s="1">
        <f t="shared" si="9"/>
        <v>0</v>
      </c>
      <c r="AS8" s="1">
        <f t="shared" si="10"/>
        <v>1</v>
      </c>
      <c r="AT8" s="1">
        <f t="shared" si="11"/>
        <v>0</v>
      </c>
      <c r="AU8" s="1">
        <f t="shared" si="12"/>
        <v>0</v>
      </c>
      <c r="AV8" s="1">
        <f t="shared" si="13"/>
        <v>1</v>
      </c>
    </row>
    <row r="9" spans="1:48" ht="13.5" thickBot="1">
      <c r="A9" s="105"/>
      <c r="B9" s="106"/>
      <c r="C9" s="107"/>
      <c r="D9" s="36">
        <v>6</v>
      </c>
      <c r="E9" s="37">
        <f>IF(ISBLANK(StNrG16),"",StNrG16)</f>
        <v>59</v>
      </c>
      <c r="F9" s="38" t="str">
        <f>IF(ISBLANK(NameG16),"",NameG16)</f>
        <v>Kurras</v>
      </c>
      <c r="G9" s="39">
        <f>AD12</f>
        <v>0</v>
      </c>
      <c r="H9" s="40" t="s">
        <v>6</v>
      </c>
      <c r="I9" s="41">
        <f>AB12</f>
        <v>0</v>
      </c>
      <c r="J9" s="39">
        <f>AD18</f>
        <v>0</v>
      </c>
      <c r="K9" s="40" t="s">
        <v>6</v>
      </c>
      <c r="L9" s="41">
        <f>AB18</f>
        <v>3</v>
      </c>
      <c r="M9" s="39">
        <f>AD24</f>
        <v>3</v>
      </c>
      <c r="N9" s="40" t="s">
        <v>6</v>
      </c>
      <c r="O9" s="41">
        <f>AB24</f>
        <v>0</v>
      </c>
      <c r="P9" s="39">
        <f>AB15</f>
        <v>0</v>
      </c>
      <c r="Q9" s="40" t="s">
        <v>6</v>
      </c>
      <c r="R9" s="41">
        <f>AD15</f>
        <v>3</v>
      </c>
      <c r="S9" s="39">
        <f>AB21</f>
        <v>0</v>
      </c>
      <c r="T9" s="40" t="s">
        <v>6</v>
      </c>
      <c r="U9" s="41">
        <f>AD21</f>
        <v>3</v>
      </c>
      <c r="V9" s="42"/>
      <c r="W9" s="43" t="s">
        <v>6</v>
      </c>
      <c r="X9" s="44"/>
      <c r="Y9" s="55">
        <f>SUM(G9,J9,M9,P9,S9,V9)</f>
        <v>3</v>
      </c>
      <c r="Z9" s="40" t="s">
        <v>6</v>
      </c>
      <c r="AA9" s="56">
        <f>SUM(I9,L9,O9,R9,U9,X9)</f>
        <v>9</v>
      </c>
      <c r="AB9" s="55">
        <f>AN9</f>
        <v>1</v>
      </c>
      <c r="AC9" s="40" t="s">
        <v>6</v>
      </c>
      <c r="AD9" s="56">
        <f>AV9</f>
        <v>3</v>
      </c>
      <c r="AE9" s="84">
        <v>4</v>
      </c>
      <c r="AG9" s="1">
        <f>IF(ISBLANK(StNrG16),"X",(AB9-AD9)*1000+(Y9-AA9)*100)</f>
        <v>-2600</v>
      </c>
      <c r="AH9" s="1">
        <f t="shared" si="0"/>
        <v>0</v>
      </c>
      <c r="AI9" s="1">
        <f t="shared" si="1"/>
        <v>0</v>
      </c>
      <c r="AJ9" s="1">
        <f t="shared" si="2"/>
        <v>1</v>
      </c>
      <c r="AK9" s="1">
        <f t="shared" si="3"/>
        <v>0</v>
      </c>
      <c r="AL9" s="1">
        <f t="shared" si="4"/>
        <v>0</v>
      </c>
      <c r="AM9" s="1">
        <f t="shared" si="5"/>
        <v>0</v>
      </c>
      <c r="AN9" s="1">
        <f t="shared" si="6"/>
        <v>1</v>
      </c>
      <c r="AP9" s="1">
        <f t="shared" si="7"/>
        <v>0</v>
      </c>
      <c r="AQ9" s="1">
        <f t="shared" si="8"/>
        <v>1</v>
      </c>
      <c r="AR9" s="1">
        <f t="shared" si="9"/>
        <v>0</v>
      </c>
      <c r="AS9" s="1">
        <f t="shared" si="10"/>
        <v>1</v>
      </c>
      <c r="AT9" s="1">
        <f t="shared" si="11"/>
        <v>1</v>
      </c>
      <c r="AU9" s="1">
        <f t="shared" si="12"/>
        <v>0</v>
      </c>
      <c r="AV9" s="1">
        <f t="shared" si="13"/>
        <v>3</v>
      </c>
    </row>
    <row r="10" spans="1:30" ht="12.75">
      <c r="A10" s="111" t="s">
        <v>1</v>
      </c>
      <c r="B10" s="113" t="s">
        <v>2</v>
      </c>
      <c r="C10" s="115" t="s">
        <v>35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</row>
    <row r="11" spans="1:30" ht="12.75">
      <c r="A11" s="112"/>
      <c r="B11" s="114"/>
      <c r="C11" s="114"/>
      <c r="D11" s="45" t="s">
        <v>3</v>
      </c>
      <c r="E11" s="114" t="s">
        <v>34</v>
      </c>
      <c r="F11" s="114"/>
      <c r="G11" s="114"/>
      <c r="H11" s="114"/>
      <c r="I11" s="114"/>
      <c r="J11" s="114"/>
      <c r="K11" s="114"/>
      <c r="L11" s="114"/>
      <c r="M11" s="114" t="s">
        <v>14</v>
      </c>
      <c r="N11" s="114"/>
      <c r="O11" s="114"/>
      <c r="P11" s="114" t="s">
        <v>13</v>
      </c>
      <c r="Q11" s="114"/>
      <c r="R11" s="114"/>
      <c r="S11" s="114" t="s">
        <v>12</v>
      </c>
      <c r="T11" s="114"/>
      <c r="U11" s="114"/>
      <c r="V11" s="114" t="s">
        <v>11</v>
      </c>
      <c r="W11" s="114"/>
      <c r="X11" s="114"/>
      <c r="Y11" s="114" t="s">
        <v>10</v>
      </c>
      <c r="Z11" s="114"/>
      <c r="AA11" s="114"/>
      <c r="AB11" s="114" t="s">
        <v>9</v>
      </c>
      <c r="AC11" s="114"/>
      <c r="AD11" s="93"/>
    </row>
    <row r="12" spans="1:46" ht="13.5" customHeight="1">
      <c r="A12" s="50" t="s">
        <v>0</v>
      </c>
      <c r="B12" s="20">
        <f>IF(ISBLANK(Zeit1G1),"",Zeit1G1)</f>
        <v>0.3958333333333333</v>
      </c>
      <c r="C12" s="29">
        <f>IF(ISBLANK(NrG1),"",NrG1)</f>
        <v>121</v>
      </c>
      <c r="D12" s="29">
        <f>IF(ISBLANK(Ti1G1),"",Ti1G1)</f>
        <v>14</v>
      </c>
      <c r="E12" s="108">
        <f>IF(ISBLANK(StNrG11),"spielfrei",NameG11)</f>
        <v>0</v>
      </c>
      <c r="F12" s="110"/>
      <c r="G12" s="29" t="s">
        <v>7</v>
      </c>
      <c r="H12" s="108" t="str">
        <f>IF(ISBLANK(StNrG16),"spielfrei",NameG16)</f>
        <v>Kurras</v>
      </c>
      <c r="I12" s="109"/>
      <c r="J12" s="109"/>
      <c r="K12" s="109"/>
      <c r="L12" s="110"/>
      <c r="M12" s="57"/>
      <c r="N12" s="34" t="s">
        <v>6</v>
      </c>
      <c r="O12" s="58"/>
      <c r="P12" s="57"/>
      <c r="Q12" s="34" t="s">
        <v>6</v>
      </c>
      <c r="R12" s="58"/>
      <c r="S12" s="57"/>
      <c r="T12" s="34" t="s">
        <v>6</v>
      </c>
      <c r="U12" s="58"/>
      <c r="V12" s="57"/>
      <c r="W12" s="34" t="s">
        <v>6</v>
      </c>
      <c r="X12" s="58"/>
      <c r="Y12" s="57"/>
      <c r="Z12" s="34" t="s">
        <v>6</v>
      </c>
      <c r="AA12" s="58"/>
      <c r="AB12" s="53">
        <f aca="true" t="shared" si="14" ref="AB12:AB26">SUM(AH12:AL12)</f>
        <v>0</v>
      </c>
      <c r="AC12" s="34" t="s">
        <v>6</v>
      </c>
      <c r="AD12" s="85">
        <f aca="true" t="shared" si="15" ref="AD12:AD26">SUM(AP12:AT12)</f>
        <v>0</v>
      </c>
      <c r="AF12" s="1" t="str">
        <f>CONCATENATE("[",StNrG11,"] ",NameG11)</f>
        <v>[56] </v>
      </c>
      <c r="AG12" s="1" t="str">
        <f>CONCATENATE("[",StNrG16,"] ",NameG16)</f>
        <v>[59] Kurras</v>
      </c>
      <c r="AH12" s="1">
        <f>IF(M12&gt;O12,1,0)</f>
        <v>0</v>
      </c>
      <c r="AI12" s="1">
        <f>IF(P12&gt;R12,1,0)</f>
        <v>0</v>
      </c>
      <c r="AJ12" s="1">
        <f>IF(S12&gt;U12,1,0)</f>
        <v>0</v>
      </c>
      <c r="AK12" s="1">
        <f>IF(V12&gt;X12,1,0)</f>
        <v>0</v>
      </c>
      <c r="AL12" s="1">
        <f>IF(Y12&gt;AA12,1,0)</f>
        <v>0</v>
      </c>
      <c r="AP12" s="1">
        <f>IF(M12&lt;O12,1,0)</f>
        <v>0</v>
      </c>
      <c r="AQ12" s="1">
        <f>IF(P12&lt;R12,1,0)</f>
        <v>0</v>
      </c>
      <c r="AR12" s="1">
        <f>IF(S12&lt;U12,1,0)</f>
        <v>0</v>
      </c>
      <c r="AS12" s="1">
        <f>IF(V12&lt;X12,1,0)</f>
        <v>0</v>
      </c>
      <c r="AT12" s="1">
        <f>IF(Y12&lt;AA12,1,0)</f>
        <v>0</v>
      </c>
    </row>
    <row r="13" spans="1:46" ht="13.5" customHeight="1">
      <c r="A13" s="50" t="s">
        <v>18</v>
      </c>
      <c r="B13" s="20">
        <f>IF(ISBLANK(Zeit1G1),"",Zeit1G1)</f>
        <v>0.3958333333333333</v>
      </c>
      <c r="C13" s="29">
        <f aca="true" t="shared" si="16" ref="C13:C26">IF(ISBLANK(NrG1),"",C12+1)</f>
        <v>122</v>
      </c>
      <c r="D13" s="29">
        <f>IF(ISBLANK(Ti2G1),"",Ti2G1)</f>
        <v>15</v>
      </c>
      <c r="E13" s="108" t="str">
        <f>IF(ISBLANK(StNrG12),"spielfrei",NameG12)</f>
        <v>Neubig</v>
      </c>
      <c r="F13" s="110"/>
      <c r="G13" s="29" t="s">
        <v>7</v>
      </c>
      <c r="H13" s="108" t="str">
        <f>IF(ISBLANK(StNrG15),"spielfrei",NameG15)</f>
        <v>Gottschalk</v>
      </c>
      <c r="I13" s="109"/>
      <c r="J13" s="109"/>
      <c r="K13" s="109"/>
      <c r="L13" s="110"/>
      <c r="M13" s="57">
        <v>9</v>
      </c>
      <c r="N13" s="34" t="s">
        <v>6</v>
      </c>
      <c r="O13" s="58">
        <v>11</v>
      </c>
      <c r="P13" s="57">
        <v>8</v>
      </c>
      <c r="Q13" s="34" t="s">
        <v>6</v>
      </c>
      <c r="R13" s="58">
        <v>11</v>
      </c>
      <c r="S13" s="57">
        <v>14</v>
      </c>
      <c r="T13" s="34" t="s">
        <v>6</v>
      </c>
      <c r="U13" s="58">
        <v>12</v>
      </c>
      <c r="V13" s="57">
        <v>8</v>
      </c>
      <c r="W13" s="34" t="s">
        <v>6</v>
      </c>
      <c r="X13" s="58">
        <v>11</v>
      </c>
      <c r="Y13" s="57"/>
      <c r="Z13" s="34" t="s">
        <v>6</v>
      </c>
      <c r="AA13" s="58"/>
      <c r="AB13" s="53">
        <f t="shared" si="14"/>
        <v>1</v>
      </c>
      <c r="AC13" s="34" t="s">
        <v>6</v>
      </c>
      <c r="AD13" s="85">
        <f t="shared" si="15"/>
        <v>3</v>
      </c>
      <c r="AF13" s="1" t="str">
        <f>CONCATENATE("[",StNrG12,"] ",NameG12)</f>
        <v>[60] Neubig</v>
      </c>
      <c r="AG13" s="1" t="str">
        <f>CONCATENATE("[",StNrG15,"] ",NameG15)</f>
        <v>[57] Gottschalk</v>
      </c>
      <c r="AH13" s="1">
        <f aca="true" t="shared" si="17" ref="AH13:AH21">IF(M13&gt;O13,1,0)</f>
        <v>0</v>
      </c>
      <c r="AI13" s="1">
        <f aca="true" t="shared" si="18" ref="AI13:AI21">IF(P13&gt;R13,1,0)</f>
        <v>0</v>
      </c>
      <c r="AJ13" s="1">
        <f aca="true" t="shared" si="19" ref="AJ13:AJ21">IF(S13&gt;U13,1,0)</f>
        <v>1</v>
      </c>
      <c r="AK13" s="1">
        <f aca="true" t="shared" si="20" ref="AK13:AK21">IF(V13&gt;X13,1,0)</f>
        <v>0</v>
      </c>
      <c r="AL13" s="1">
        <f aca="true" t="shared" si="21" ref="AL13:AL21">IF(Y13&gt;AA13,1,0)</f>
        <v>0</v>
      </c>
      <c r="AP13" s="1">
        <f aca="true" t="shared" si="22" ref="AP13:AP21">IF(M13&lt;O13,1,0)</f>
        <v>1</v>
      </c>
      <c r="AQ13" s="1">
        <f aca="true" t="shared" si="23" ref="AQ13:AQ21">IF(P13&lt;R13,1,0)</f>
        <v>1</v>
      </c>
      <c r="AR13" s="1">
        <f aca="true" t="shared" si="24" ref="AR13:AR21">IF(S13&lt;U13,1,0)</f>
        <v>0</v>
      </c>
      <c r="AS13" s="1">
        <f aca="true" t="shared" si="25" ref="AS13:AS21">IF(V13&lt;X13,1,0)</f>
        <v>1</v>
      </c>
      <c r="AT13" s="1">
        <f aca="true" t="shared" si="26" ref="AT13:AT21">IF(Y13&lt;AA13,1,0)</f>
        <v>0</v>
      </c>
    </row>
    <row r="14" spans="1:46" ht="13.5" customHeight="1">
      <c r="A14" s="50" t="s">
        <v>19</v>
      </c>
      <c r="B14" s="20">
        <f>IF(ISBLANK(Zeit1G1),"",Zeit1G1)</f>
        <v>0.3958333333333333</v>
      </c>
      <c r="C14" s="29">
        <f t="shared" si="16"/>
        <v>123</v>
      </c>
      <c r="D14" s="29">
        <f>IF(ISBLANK(Ti3G1),"",Ti3G1)</f>
        <v>16</v>
      </c>
      <c r="E14" s="108" t="str">
        <f>IF(ISBLANK(StNrG13),"spielfrei",NameG13)</f>
        <v>Kehrberg</v>
      </c>
      <c r="F14" s="110"/>
      <c r="G14" s="29" t="s">
        <v>7</v>
      </c>
      <c r="H14" s="108" t="str">
        <f>IF(ISBLANK(StNrG14),"spielfrei",NameG14)</f>
        <v>Schippmann</v>
      </c>
      <c r="I14" s="109"/>
      <c r="J14" s="109"/>
      <c r="K14" s="109"/>
      <c r="L14" s="110"/>
      <c r="M14" s="57">
        <v>3</v>
      </c>
      <c r="N14" s="34" t="s">
        <v>6</v>
      </c>
      <c r="O14" s="58">
        <v>11</v>
      </c>
      <c r="P14" s="57">
        <v>4</v>
      </c>
      <c r="Q14" s="34" t="s">
        <v>6</v>
      </c>
      <c r="R14" s="58">
        <v>11</v>
      </c>
      <c r="S14" s="57">
        <v>9</v>
      </c>
      <c r="T14" s="34" t="s">
        <v>6</v>
      </c>
      <c r="U14" s="58">
        <v>11</v>
      </c>
      <c r="V14" s="57"/>
      <c r="W14" s="34" t="s">
        <v>6</v>
      </c>
      <c r="X14" s="58"/>
      <c r="Y14" s="57"/>
      <c r="Z14" s="34" t="s">
        <v>6</v>
      </c>
      <c r="AA14" s="58"/>
      <c r="AB14" s="53">
        <f t="shared" si="14"/>
        <v>0</v>
      </c>
      <c r="AC14" s="34" t="s">
        <v>6</v>
      </c>
      <c r="AD14" s="85">
        <f t="shared" si="15"/>
        <v>3</v>
      </c>
      <c r="AF14" s="1" t="str">
        <f>CONCATENATE("[",StNrG13,"] ",NameG13)</f>
        <v>[58] Kehrberg</v>
      </c>
      <c r="AG14" s="1" t="str">
        <f>CONCATENATE("[",StNrG14,"] ",NameG14)</f>
        <v>[61] Schippmann</v>
      </c>
      <c r="AH14" s="1">
        <f t="shared" si="17"/>
        <v>0</v>
      </c>
      <c r="AI14" s="1">
        <f t="shared" si="18"/>
        <v>0</v>
      </c>
      <c r="AJ14" s="1">
        <f t="shared" si="19"/>
        <v>0</v>
      </c>
      <c r="AK14" s="1">
        <f t="shared" si="20"/>
        <v>0</v>
      </c>
      <c r="AL14" s="1">
        <f t="shared" si="21"/>
        <v>0</v>
      </c>
      <c r="AP14" s="1">
        <f t="shared" si="22"/>
        <v>1</v>
      </c>
      <c r="AQ14" s="1">
        <f t="shared" si="23"/>
        <v>1</v>
      </c>
      <c r="AR14" s="1">
        <f t="shared" si="24"/>
        <v>1</v>
      </c>
      <c r="AS14" s="1">
        <f t="shared" si="25"/>
        <v>0</v>
      </c>
      <c r="AT14" s="1">
        <f t="shared" si="26"/>
        <v>0</v>
      </c>
    </row>
    <row r="15" spans="1:46" ht="13.5" customHeight="1">
      <c r="A15" s="50" t="s">
        <v>20</v>
      </c>
      <c r="B15" s="20">
        <f>IF(ISBLANK(Zeit1G1),"",Zeit2G1)</f>
        <v>0.4375</v>
      </c>
      <c r="C15" s="29">
        <f t="shared" si="16"/>
        <v>124</v>
      </c>
      <c r="D15" s="29">
        <f>IF(ISBLANK(Ti1G1),"",Ti1G1)</f>
        <v>14</v>
      </c>
      <c r="E15" s="108" t="str">
        <f>IF(ISBLANK(StNrG16),"spielfrei",NameG16)</f>
        <v>Kurras</v>
      </c>
      <c r="F15" s="110"/>
      <c r="G15" s="29" t="s">
        <v>7</v>
      </c>
      <c r="H15" s="108" t="str">
        <f>IF(ISBLANK(StNrG14),"spielfrei",NameG14)</f>
        <v>Schippmann</v>
      </c>
      <c r="I15" s="109"/>
      <c r="J15" s="109"/>
      <c r="K15" s="109"/>
      <c r="L15" s="110"/>
      <c r="M15" s="57">
        <v>3</v>
      </c>
      <c r="N15" s="34" t="s">
        <v>6</v>
      </c>
      <c r="O15" s="58">
        <v>11</v>
      </c>
      <c r="P15" s="57">
        <v>4</v>
      </c>
      <c r="Q15" s="34" t="s">
        <v>6</v>
      </c>
      <c r="R15" s="58">
        <v>11</v>
      </c>
      <c r="S15" s="57">
        <v>4</v>
      </c>
      <c r="T15" s="34" t="s">
        <v>6</v>
      </c>
      <c r="U15" s="58">
        <v>11</v>
      </c>
      <c r="V15" s="57"/>
      <c r="W15" s="34" t="s">
        <v>6</v>
      </c>
      <c r="X15" s="58"/>
      <c r="Y15" s="57"/>
      <c r="Z15" s="34" t="s">
        <v>6</v>
      </c>
      <c r="AA15" s="58"/>
      <c r="AB15" s="53">
        <f t="shared" si="14"/>
        <v>0</v>
      </c>
      <c r="AC15" s="34" t="s">
        <v>6</v>
      </c>
      <c r="AD15" s="85">
        <f t="shared" si="15"/>
        <v>3</v>
      </c>
      <c r="AF15" s="1" t="str">
        <f>CONCATENATE("[",StNrG16,"] ",NameG16)</f>
        <v>[59] Kurras</v>
      </c>
      <c r="AG15" s="1" t="str">
        <f>CONCATENATE("[",StNrG14,"] ",NameG14)</f>
        <v>[61] Schippmann</v>
      </c>
      <c r="AH15" s="1">
        <f t="shared" si="17"/>
        <v>0</v>
      </c>
      <c r="AI15" s="1">
        <f t="shared" si="18"/>
        <v>0</v>
      </c>
      <c r="AJ15" s="1">
        <f t="shared" si="19"/>
        <v>0</v>
      </c>
      <c r="AK15" s="1">
        <f t="shared" si="20"/>
        <v>0</v>
      </c>
      <c r="AL15" s="1">
        <f t="shared" si="21"/>
        <v>0</v>
      </c>
      <c r="AP15" s="1">
        <f t="shared" si="22"/>
        <v>1</v>
      </c>
      <c r="AQ15" s="1">
        <f t="shared" si="23"/>
        <v>1</v>
      </c>
      <c r="AR15" s="1">
        <f t="shared" si="24"/>
        <v>1</v>
      </c>
      <c r="AS15" s="1">
        <f t="shared" si="25"/>
        <v>0</v>
      </c>
      <c r="AT15" s="1">
        <f t="shared" si="26"/>
        <v>0</v>
      </c>
    </row>
    <row r="16" spans="1:46" ht="13.5" customHeight="1">
      <c r="A16" s="50" t="s">
        <v>21</v>
      </c>
      <c r="B16" s="20">
        <f>IF(ISBLANK(Zeit1G1),"",Zeit2G1)</f>
        <v>0.4375</v>
      </c>
      <c r="C16" s="29">
        <f t="shared" si="16"/>
        <v>125</v>
      </c>
      <c r="D16" s="29">
        <f>IF(ISBLANK(Ti2G1),"",Ti2G1)</f>
        <v>15</v>
      </c>
      <c r="E16" s="108" t="str">
        <f>IF(ISBLANK(StNrG15),"spielfrei",NameG15)</f>
        <v>Gottschalk</v>
      </c>
      <c r="F16" s="110"/>
      <c r="G16" s="29" t="s">
        <v>7</v>
      </c>
      <c r="H16" s="108" t="str">
        <f>IF(ISBLANK(StNrG13),"spielfrei",NameG13)</f>
        <v>Kehrberg</v>
      </c>
      <c r="I16" s="109"/>
      <c r="J16" s="109"/>
      <c r="K16" s="109"/>
      <c r="L16" s="110"/>
      <c r="M16" s="57">
        <v>11</v>
      </c>
      <c r="N16" s="34" t="s">
        <v>6</v>
      </c>
      <c r="O16" s="58">
        <v>0</v>
      </c>
      <c r="P16" s="57">
        <v>11</v>
      </c>
      <c r="Q16" s="34" t="s">
        <v>6</v>
      </c>
      <c r="R16" s="58">
        <v>5</v>
      </c>
      <c r="S16" s="57">
        <v>11</v>
      </c>
      <c r="T16" s="34" t="s">
        <v>6</v>
      </c>
      <c r="U16" s="58">
        <v>7</v>
      </c>
      <c r="V16" s="57"/>
      <c r="W16" s="34" t="s">
        <v>6</v>
      </c>
      <c r="X16" s="58"/>
      <c r="Y16" s="57"/>
      <c r="Z16" s="34" t="s">
        <v>6</v>
      </c>
      <c r="AA16" s="58"/>
      <c r="AB16" s="53">
        <f t="shared" si="14"/>
        <v>3</v>
      </c>
      <c r="AC16" s="34" t="s">
        <v>6</v>
      </c>
      <c r="AD16" s="85">
        <f t="shared" si="15"/>
        <v>0</v>
      </c>
      <c r="AF16" s="1" t="str">
        <f>CONCATENATE("[",StNrG15,"] ",NameG15)</f>
        <v>[57] Gottschalk</v>
      </c>
      <c r="AG16" s="1" t="str">
        <f>CONCATENATE("[",StNrG13,"] ",NameG13)</f>
        <v>[58] Kehrberg</v>
      </c>
      <c r="AH16" s="1">
        <f t="shared" si="17"/>
        <v>1</v>
      </c>
      <c r="AI16" s="1">
        <f t="shared" si="18"/>
        <v>1</v>
      </c>
      <c r="AJ16" s="1">
        <f t="shared" si="19"/>
        <v>1</v>
      </c>
      <c r="AK16" s="1">
        <f t="shared" si="20"/>
        <v>0</v>
      </c>
      <c r="AL16" s="1">
        <f t="shared" si="21"/>
        <v>0</v>
      </c>
      <c r="AP16" s="1">
        <f t="shared" si="22"/>
        <v>0</v>
      </c>
      <c r="AQ16" s="1">
        <f t="shared" si="23"/>
        <v>0</v>
      </c>
      <c r="AR16" s="1">
        <f t="shared" si="24"/>
        <v>0</v>
      </c>
      <c r="AS16" s="1">
        <f t="shared" si="25"/>
        <v>0</v>
      </c>
      <c r="AT16" s="1">
        <f t="shared" si="26"/>
        <v>0</v>
      </c>
    </row>
    <row r="17" spans="1:46" ht="13.5" customHeight="1">
      <c r="A17" s="50" t="s">
        <v>22</v>
      </c>
      <c r="B17" s="20">
        <f>IF(ISBLANK(Zeit1G1),"",Zeit2G1)</f>
        <v>0.4375</v>
      </c>
      <c r="C17" s="29">
        <f t="shared" si="16"/>
        <v>126</v>
      </c>
      <c r="D17" s="29">
        <f>IF(ISBLANK(Ti3G1),"",Ti3G1)</f>
        <v>16</v>
      </c>
      <c r="E17" s="108">
        <f>IF(ISBLANK(StNrG11),"spielfrei",NameG11)</f>
        <v>0</v>
      </c>
      <c r="F17" s="110"/>
      <c r="G17" s="29" t="s">
        <v>7</v>
      </c>
      <c r="H17" s="108" t="str">
        <f>IF(ISBLANK(StNrG12),"spielfrei",NameG12)</f>
        <v>Neubig</v>
      </c>
      <c r="I17" s="109"/>
      <c r="J17" s="109"/>
      <c r="K17" s="109"/>
      <c r="L17" s="110"/>
      <c r="M17" s="57"/>
      <c r="N17" s="34" t="s">
        <v>6</v>
      </c>
      <c r="O17" s="58"/>
      <c r="P17" s="57"/>
      <c r="Q17" s="34" t="s">
        <v>6</v>
      </c>
      <c r="R17" s="58"/>
      <c r="S17" s="57"/>
      <c r="T17" s="34" t="s">
        <v>6</v>
      </c>
      <c r="U17" s="58"/>
      <c r="V17" s="57"/>
      <c r="W17" s="34" t="s">
        <v>6</v>
      </c>
      <c r="X17" s="58"/>
      <c r="Y17" s="57"/>
      <c r="Z17" s="34" t="s">
        <v>6</v>
      </c>
      <c r="AA17" s="58"/>
      <c r="AB17" s="53">
        <f t="shared" si="14"/>
        <v>0</v>
      </c>
      <c r="AC17" s="34" t="s">
        <v>6</v>
      </c>
      <c r="AD17" s="85">
        <f t="shared" si="15"/>
        <v>0</v>
      </c>
      <c r="AF17" s="1" t="str">
        <f>CONCATENATE("[",StNrG11,"] ",NameG11)</f>
        <v>[56] </v>
      </c>
      <c r="AG17" s="1" t="str">
        <f>CONCATENATE("[",StNrG12,"] ",NameG12)</f>
        <v>[60] Neubig</v>
      </c>
      <c r="AH17" s="1">
        <f t="shared" si="17"/>
        <v>0</v>
      </c>
      <c r="AI17" s="1">
        <f t="shared" si="18"/>
        <v>0</v>
      </c>
      <c r="AJ17" s="1">
        <f t="shared" si="19"/>
        <v>0</v>
      </c>
      <c r="AK17" s="1">
        <f t="shared" si="20"/>
        <v>0</v>
      </c>
      <c r="AL17" s="1">
        <f t="shared" si="21"/>
        <v>0</v>
      </c>
      <c r="AP17" s="1">
        <f t="shared" si="22"/>
        <v>0</v>
      </c>
      <c r="AQ17" s="1">
        <f t="shared" si="23"/>
        <v>0</v>
      </c>
      <c r="AR17" s="1">
        <f t="shared" si="24"/>
        <v>0</v>
      </c>
      <c r="AS17" s="1">
        <f t="shared" si="25"/>
        <v>0</v>
      </c>
      <c r="AT17" s="1">
        <f t="shared" si="26"/>
        <v>0</v>
      </c>
    </row>
    <row r="18" spans="1:46" ht="13.5" customHeight="1">
      <c r="A18" s="50" t="s">
        <v>23</v>
      </c>
      <c r="B18" s="20">
        <f>IF(ISBLANK(Zeit1G1),"",Zeit3G1)</f>
        <v>0.4791666666666667</v>
      </c>
      <c r="C18" s="29">
        <f t="shared" si="16"/>
        <v>127</v>
      </c>
      <c r="D18" s="29">
        <f>IF(ISBLANK(Ti1G1),"",Ti1G1)</f>
        <v>14</v>
      </c>
      <c r="E18" s="108" t="str">
        <f>IF(ISBLANK(StNrG12),"spielfrei",NameG12)</f>
        <v>Neubig</v>
      </c>
      <c r="F18" s="110"/>
      <c r="G18" s="29" t="s">
        <v>7</v>
      </c>
      <c r="H18" s="108" t="str">
        <f>IF(ISBLANK(StNrG16),"spielfrei",NameG16)</f>
        <v>Kurras</v>
      </c>
      <c r="I18" s="109"/>
      <c r="J18" s="109"/>
      <c r="K18" s="109"/>
      <c r="L18" s="110"/>
      <c r="M18" s="57">
        <v>11</v>
      </c>
      <c r="N18" s="34" t="s">
        <v>6</v>
      </c>
      <c r="O18" s="58">
        <v>2</v>
      </c>
      <c r="P18" s="57">
        <v>11</v>
      </c>
      <c r="Q18" s="34" t="s">
        <v>6</v>
      </c>
      <c r="R18" s="58">
        <v>6</v>
      </c>
      <c r="S18" s="57">
        <v>11</v>
      </c>
      <c r="T18" s="34" t="s">
        <v>6</v>
      </c>
      <c r="U18" s="58">
        <v>9</v>
      </c>
      <c r="V18" s="57"/>
      <c r="W18" s="34" t="s">
        <v>6</v>
      </c>
      <c r="X18" s="58"/>
      <c r="Y18" s="57"/>
      <c r="Z18" s="34" t="s">
        <v>6</v>
      </c>
      <c r="AA18" s="58"/>
      <c r="AB18" s="53">
        <f t="shared" si="14"/>
        <v>3</v>
      </c>
      <c r="AC18" s="34" t="s">
        <v>6</v>
      </c>
      <c r="AD18" s="85">
        <f t="shared" si="15"/>
        <v>0</v>
      </c>
      <c r="AF18" s="1" t="str">
        <f>CONCATENATE("[",StNrG12,"] ",NameG12)</f>
        <v>[60] Neubig</v>
      </c>
      <c r="AG18" s="1" t="str">
        <f>CONCATENATE("[",StNrG16,"] ",NameG16)</f>
        <v>[59] Kurras</v>
      </c>
      <c r="AH18" s="1">
        <f t="shared" si="17"/>
        <v>1</v>
      </c>
      <c r="AI18" s="1">
        <f t="shared" si="18"/>
        <v>1</v>
      </c>
      <c r="AJ18" s="1">
        <f t="shared" si="19"/>
        <v>1</v>
      </c>
      <c r="AK18" s="1">
        <f t="shared" si="20"/>
        <v>0</v>
      </c>
      <c r="AL18" s="1">
        <f t="shared" si="21"/>
        <v>0</v>
      </c>
      <c r="AP18" s="1">
        <f t="shared" si="22"/>
        <v>0</v>
      </c>
      <c r="AQ18" s="1">
        <f t="shared" si="23"/>
        <v>0</v>
      </c>
      <c r="AR18" s="1">
        <f t="shared" si="24"/>
        <v>0</v>
      </c>
      <c r="AS18" s="1">
        <f t="shared" si="25"/>
        <v>0</v>
      </c>
      <c r="AT18" s="1">
        <f t="shared" si="26"/>
        <v>0</v>
      </c>
    </row>
    <row r="19" spans="1:46" ht="13.5" customHeight="1">
      <c r="A19" s="50" t="s">
        <v>24</v>
      </c>
      <c r="B19" s="20">
        <f>IF(ISBLANK(Zeit1G1),"",Zeit3G1)</f>
        <v>0.4791666666666667</v>
      </c>
      <c r="C19" s="29">
        <f t="shared" si="16"/>
        <v>128</v>
      </c>
      <c r="D19" s="29">
        <f>IF(ISBLANK(Ti2G1),"",Ti2G1)</f>
        <v>15</v>
      </c>
      <c r="E19" s="108" t="str">
        <f>IF(ISBLANK(StNrG13),"spielfrei",NameG13)</f>
        <v>Kehrberg</v>
      </c>
      <c r="F19" s="110"/>
      <c r="G19" s="29" t="s">
        <v>7</v>
      </c>
      <c r="H19" s="108">
        <f>IF(ISBLANK(StNrG11),"spielfrei",NameG11)</f>
        <v>0</v>
      </c>
      <c r="I19" s="109"/>
      <c r="J19" s="109"/>
      <c r="K19" s="109"/>
      <c r="L19" s="110"/>
      <c r="M19" s="57"/>
      <c r="N19" s="34" t="s">
        <v>6</v>
      </c>
      <c r="O19" s="58"/>
      <c r="P19" s="57"/>
      <c r="Q19" s="34" t="s">
        <v>6</v>
      </c>
      <c r="R19" s="58"/>
      <c r="S19" s="57"/>
      <c r="T19" s="34" t="s">
        <v>6</v>
      </c>
      <c r="U19" s="58"/>
      <c r="V19" s="57"/>
      <c r="W19" s="34" t="s">
        <v>6</v>
      </c>
      <c r="X19" s="58"/>
      <c r="Y19" s="57"/>
      <c r="Z19" s="34" t="s">
        <v>6</v>
      </c>
      <c r="AA19" s="58"/>
      <c r="AB19" s="53">
        <f t="shared" si="14"/>
        <v>0</v>
      </c>
      <c r="AC19" s="34" t="s">
        <v>6</v>
      </c>
      <c r="AD19" s="85">
        <f t="shared" si="15"/>
        <v>0</v>
      </c>
      <c r="AF19" s="1" t="str">
        <f>CONCATENATE("[",StNrG13,"] ",NameG13)</f>
        <v>[58] Kehrberg</v>
      </c>
      <c r="AG19" s="1" t="str">
        <f>CONCATENATE("[",StNrG11,"] ",NameG11)</f>
        <v>[56] </v>
      </c>
      <c r="AH19" s="1">
        <f t="shared" si="17"/>
        <v>0</v>
      </c>
      <c r="AI19" s="1">
        <f t="shared" si="18"/>
        <v>0</v>
      </c>
      <c r="AJ19" s="1">
        <f t="shared" si="19"/>
        <v>0</v>
      </c>
      <c r="AK19" s="1">
        <f t="shared" si="20"/>
        <v>0</v>
      </c>
      <c r="AL19" s="1">
        <f t="shared" si="21"/>
        <v>0</v>
      </c>
      <c r="AP19" s="1">
        <f t="shared" si="22"/>
        <v>0</v>
      </c>
      <c r="AQ19" s="1">
        <f t="shared" si="23"/>
        <v>0</v>
      </c>
      <c r="AR19" s="1">
        <f t="shared" si="24"/>
        <v>0</v>
      </c>
      <c r="AS19" s="1">
        <f t="shared" si="25"/>
        <v>0</v>
      </c>
      <c r="AT19" s="1">
        <f t="shared" si="26"/>
        <v>0</v>
      </c>
    </row>
    <row r="20" spans="1:46" ht="13.5" customHeight="1">
      <c r="A20" s="50" t="s">
        <v>25</v>
      </c>
      <c r="B20" s="20">
        <f>IF(ISBLANK(Zeit1G1),"",Zeit3G1)</f>
        <v>0.4791666666666667</v>
      </c>
      <c r="C20" s="29">
        <f t="shared" si="16"/>
        <v>129</v>
      </c>
      <c r="D20" s="29">
        <f>IF(ISBLANK(Ti3G1),"",Ti3G1)</f>
        <v>16</v>
      </c>
      <c r="E20" s="108" t="str">
        <f>IF(ISBLANK(StNrG14),"spielfrei",NameG14)</f>
        <v>Schippmann</v>
      </c>
      <c r="F20" s="110"/>
      <c r="G20" s="29" t="s">
        <v>7</v>
      </c>
      <c r="H20" s="108" t="str">
        <f>IF(ISBLANK(StNrG15),"spielfrei",NameG15)</f>
        <v>Gottschalk</v>
      </c>
      <c r="I20" s="109"/>
      <c r="J20" s="109"/>
      <c r="K20" s="109"/>
      <c r="L20" s="110"/>
      <c r="M20" s="57">
        <v>11</v>
      </c>
      <c r="N20" s="34" t="s">
        <v>6</v>
      </c>
      <c r="O20" s="58">
        <v>6</v>
      </c>
      <c r="P20" s="57">
        <v>18</v>
      </c>
      <c r="Q20" s="34" t="s">
        <v>6</v>
      </c>
      <c r="R20" s="58">
        <v>16</v>
      </c>
      <c r="S20" s="57">
        <v>9</v>
      </c>
      <c r="T20" s="34" t="s">
        <v>6</v>
      </c>
      <c r="U20" s="58">
        <v>11</v>
      </c>
      <c r="V20" s="57">
        <v>11</v>
      </c>
      <c r="W20" s="34" t="s">
        <v>6</v>
      </c>
      <c r="X20" s="58">
        <v>7</v>
      </c>
      <c r="Y20" s="57"/>
      <c r="Z20" s="34" t="s">
        <v>6</v>
      </c>
      <c r="AA20" s="58"/>
      <c r="AB20" s="53">
        <f t="shared" si="14"/>
        <v>3</v>
      </c>
      <c r="AC20" s="34" t="s">
        <v>6</v>
      </c>
      <c r="AD20" s="85">
        <f t="shared" si="15"/>
        <v>1</v>
      </c>
      <c r="AF20" s="1" t="str">
        <f>CONCATENATE("[",StNrG14,"] ",NameG14)</f>
        <v>[61] Schippmann</v>
      </c>
      <c r="AG20" s="1" t="str">
        <f>CONCATENATE("[",StNrG15,"] ",NameG15)</f>
        <v>[57] Gottschalk</v>
      </c>
      <c r="AH20" s="1">
        <f t="shared" si="17"/>
        <v>1</v>
      </c>
      <c r="AI20" s="1">
        <f t="shared" si="18"/>
        <v>1</v>
      </c>
      <c r="AJ20" s="1">
        <f t="shared" si="19"/>
        <v>0</v>
      </c>
      <c r="AK20" s="1">
        <f t="shared" si="20"/>
        <v>1</v>
      </c>
      <c r="AL20" s="1">
        <f t="shared" si="21"/>
        <v>0</v>
      </c>
      <c r="AP20" s="1">
        <f t="shared" si="22"/>
        <v>0</v>
      </c>
      <c r="AQ20" s="1">
        <f t="shared" si="23"/>
        <v>0</v>
      </c>
      <c r="AR20" s="1">
        <f t="shared" si="24"/>
        <v>1</v>
      </c>
      <c r="AS20" s="1">
        <f t="shared" si="25"/>
        <v>0</v>
      </c>
      <c r="AT20" s="1">
        <f t="shared" si="26"/>
        <v>0</v>
      </c>
    </row>
    <row r="21" spans="1:46" ht="13.5" customHeight="1">
      <c r="A21" s="50" t="s">
        <v>26</v>
      </c>
      <c r="B21" s="20">
        <f>IF(ISBLANK(Zeit1G1),"",Zeit4G1)</f>
        <v>0.5208333333333334</v>
      </c>
      <c r="C21" s="29">
        <f t="shared" si="16"/>
        <v>130</v>
      </c>
      <c r="D21" s="29">
        <f>IF(ISBLANK(Ti1G1),"",Ti1G1)</f>
        <v>14</v>
      </c>
      <c r="E21" s="108" t="str">
        <f>IF(ISBLANK(StNrG16),"spielfrei",NameG16)</f>
        <v>Kurras</v>
      </c>
      <c r="F21" s="110"/>
      <c r="G21" s="29" t="s">
        <v>7</v>
      </c>
      <c r="H21" s="108" t="str">
        <f>IF(ISBLANK(StNrG15),"spielfrei",NameG15)</f>
        <v>Gottschalk</v>
      </c>
      <c r="I21" s="109"/>
      <c r="J21" s="109"/>
      <c r="K21" s="109"/>
      <c r="L21" s="110"/>
      <c r="M21" s="57">
        <v>5</v>
      </c>
      <c r="N21" s="34" t="s">
        <v>6</v>
      </c>
      <c r="O21" s="58">
        <v>11</v>
      </c>
      <c r="P21" s="57">
        <v>3</v>
      </c>
      <c r="Q21" s="34" t="s">
        <v>6</v>
      </c>
      <c r="R21" s="58">
        <v>11</v>
      </c>
      <c r="S21" s="57">
        <v>5</v>
      </c>
      <c r="T21" s="34" t="s">
        <v>6</v>
      </c>
      <c r="U21" s="58">
        <v>11</v>
      </c>
      <c r="V21" s="57"/>
      <c r="W21" s="34" t="s">
        <v>6</v>
      </c>
      <c r="X21" s="58"/>
      <c r="Y21" s="57"/>
      <c r="Z21" s="34" t="s">
        <v>6</v>
      </c>
      <c r="AA21" s="58"/>
      <c r="AB21" s="53">
        <f t="shared" si="14"/>
        <v>0</v>
      </c>
      <c r="AC21" s="34" t="s">
        <v>6</v>
      </c>
      <c r="AD21" s="85">
        <f t="shared" si="15"/>
        <v>3</v>
      </c>
      <c r="AF21" s="1" t="str">
        <f>CONCATENATE("[",StNrG16,"] ",NameG16)</f>
        <v>[59] Kurras</v>
      </c>
      <c r="AG21" s="1" t="str">
        <f>CONCATENATE("[",StNrG15,"] ",NameG15)</f>
        <v>[57] Gottschalk</v>
      </c>
      <c r="AH21" s="1">
        <f t="shared" si="17"/>
        <v>0</v>
      </c>
      <c r="AI21" s="1">
        <f t="shared" si="18"/>
        <v>0</v>
      </c>
      <c r="AJ21" s="1">
        <f t="shared" si="19"/>
        <v>0</v>
      </c>
      <c r="AK21" s="1">
        <f t="shared" si="20"/>
        <v>0</v>
      </c>
      <c r="AL21" s="1">
        <f t="shared" si="21"/>
        <v>0</v>
      </c>
      <c r="AP21" s="1">
        <f t="shared" si="22"/>
        <v>1</v>
      </c>
      <c r="AQ21" s="1">
        <f t="shared" si="23"/>
        <v>1</v>
      </c>
      <c r="AR21" s="1">
        <f t="shared" si="24"/>
        <v>1</v>
      </c>
      <c r="AS21" s="1">
        <f t="shared" si="25"/>
        <v>0</v>
      </c>
      <c r="AT21" s="1">
        <f t="shared" si="26"/>
        <v>0</v>
      </c>
    </row>
    <row r="22" spans="1:46" ht="13.5" customHeight="1">
      <c r="A22" s="50" t="s">
        <v>27</v>
      </c>
      <c r="B22" s="20">
        <f>IF(ISBLANK(Zeit1G1),"",Zeit4G1)</f>
        <v>0.5208333333333334</v>
      </c>
      <c r="C22" s="29">
        <f t="shared" si="16"/>
        <v>131</v>
      </c>
      <c r="D22" s="29">
        <f>IF(ISBLANK(Ti2G1),"",Ti2G1)</f>
        <v>15</v>
      </c>
      <c r="E22" s="108">
        <f>IF(ISBLANK(StNrG11),"spielfrei",NameG11)</f>
        <v>0</v>
      </c>
      <c r="F22" s="110"/>
      <c r="G22" s="29" t="s">
        <v>7</v>
      </c>
      <c r="H22" s="108" t="str">
        <f>IF(ISBLANK(StNrG14),"spielfrei",NameG14)</f>
        <v>Schippmann</v>
      </c>
      <c r="I22" s="109"/>
      <c r="J22" s="109"/>
      <c r="K22" s="109"/>
      <c r="L22" s="110"/>
      <c r="M22" s="57"/>
      <c r="N22" s="34" t="s">
        <v>6</v>
      </c>
      <c r="O22" s="58"/>
      <c r="P22" s="57"/>
      <c r="Q22" s="34" t="s">
        <v>6</v>
      </c>
      <c r="R22" s="58"/>
      <c r="S22" s="57"/>
      <c r="T22" s="34" t="s">
        <v>6</v>
      </c>
      <c r="U22" s="58"/>
      <c r="V22" s="57"/>
      <c r="W22" s="34" t="s">
        <v>6</v>
      </c>
      <c r="X22" s="58"/>
      <c r="Y22" s="57"/>
      <c r="Z22" s="34" t="s">
        <v>6</v>
      </c>
      <c r="AA22" s="58"/>
      <c r="AB22" s="53">
        <f t="shared" si="14"/>
        <v>0</v>
      </c>
      <c r="AC22" s="34" t="s">
        <v>6</v>
      </c>
      <c r="AD22" s="85">
        <f t="shared" si="15"/>
        <v>0</v>
      </c>
      <c r="AF22" s="1" t="str">
        <f>CONCATENATE("[",StNrG11,"] ",NameG11)</f>
        <v>[56] </v>
      </c>
      <c r="AG22" s="1" t="str">
        <f>CONCATENATE("[",StNrG14,"] ",NameG14)</f>
        <v>[61] Schippmann</v>
      </c>
      <c r="AH22" s="1">
        <f>IF(M22&gt;O22,1,0)</f>
        <v>0</v>
      </c>
      <c r="AI22" s="1">
        <f>IF(P22&gt;R22,1,0)</f>
        <v>0</v>
      </c>
      <c r="AJ22" s="1">
        <f>IF(S22&gt;U22,1,0)</f>
        <v>0</v>
      </c>
      <c r="AK22" s="1">
        <f>IF(V22&gt;X22,1,0)</f>
        <v>0</v>
      </c>
      <c r="AL22" s="1">
        <f>IF(Y22&gt;AA22,1,0)</f>
        <v>0</v>
      </c>
      <c r="AP22" s="1">
        <f>IF(M22&lt;O22,1,0)</f>
        <v>0</v>
      </c>
      <c r="AQ22" s="1">
        <f>IF(P22&lt;R22,1,0)</f>
        <v>0</v>
      </c>
      <c r="AR22" s="1">
        <f>IF(S22&lt;U22,1,0)</f>
        <v>0</v>
      </c>
      <c r="AS22" s="1">
        <f>IF(V22&lt;X22,1,0)</f>
        <v>0</v>
      </c>
      <c r="AT22" s="1">
        <f>IF(Y22&lt;AA22,1,0)</f>
        <v>0</v>
      </c>
    </row>
    <row r="23" spans="1:46" ht="13.5" customHeight="1">
      <c r="A23" s="50" t="s">
        <v>28</v>
      </c>
      <c r="B23" s="20">
        <f>IF(ISBLANK(Zeit1G1),"",Zeit4G1)</f>
        <v>0.5208333333333334</v>
      </c>
      <c r="C23" s="29">
        <f t="shared" si="16"/>
        <v>132</v>
      </c>
      <c r="D23" s="29">
        <f>IF(ISBLANK(Ti3G1),"",Ti3G1)</f>
        <v>16</v>
      </c>
      <c r="E23" s="108" t="str">
        <f>IF(ISBLANK(StNrG12),"spielfrei",NameG12)</f>
        <v>Neubig</v>
      </c>
      <c r="F23" s="110"/>
      <c r="G23" s="29" t="s">
        <v>7</v>
      </c>
      <c r="H23" s="108" t="str">
        <f>IF(ISBLANK(StNrG13),"spielfrei",NameG13)</f>
        <v>Kehrberg</v>
      </c>
      <c r="I23" s="109"/>
      <c r="J23" s="109"/>
      <c r="K23" s="109"/>
      <c r="L23" s="110"/>
      <c r="M23" s="57">
        <v>11</v>
      </c>
      <c r="N23" s="34" t="s">
        <v>6</v>
      </c>
      <c r="O23" s="58">
        <v>4</v>
      </c>
      <c r="P23" s="57">
        <v>11</v>
      </c>
      <c r="Q23" s="34" t="s">
        <v>6</v>
      </c>
      <c r="R23" s="58">
        <v>5</v>
      </c>
      <c r="S23" s="57">
        <v>11</v>
      </c>
      <c r="T23" s="34" t="s">
        <v>6</v>
      </c>
      <c r="U23" s="58">
        <v>8</v>
      </c>
      <c r="V23" s="57"/>
      <c r="W23" s="34" t="s">
        <v>6</v>
      </c>
      <c r="X23" s="58"/>
      <c r="Y23" s="57"/>
      <c r="Z23" s="34" t="s">
        <v>6</v>
      </c>
      <c r="AA23" s="58"/>
      <c r="AB23" s="53">
        <f t="shared" si="14"/>
        <v>3</v>
      </c>
      <c r="AC23" s="34" t="s">
        <v>6</v>
      </c>
      <c r="AD23" s="85">
        <f t="shared" si="15"/>
        <v>0</v>
      </c>
      <c r="AF23" s="1" t="str">
        <f>CONCATENATE("[",StNrG12,"] ",NameG12)</f>
        <v>[60] Neubig</v>
      </c>
      <c r="AG23" s="1" t="str">
        <f>CONCATENATE("[",StNrG13,"] ",NameG13)</f>
        <v>[58] Kehrberg</v>
      </c>
      <c r="AH23" s="1">
        <f>IF(M23&gt;O23,1,0)</f>
        <v>1</v>
      </c>
      <c r="AI23" s="1">
        <f>IF(P23&gt;R23,1,0)</f>
        <v>1</v>
      </c>
      <c r="AJ23" s="1">
        <f>IF(S23&gt;U23,1,0)</f>
        <v>1</v>
      </c>
      <c r="AK23" s="1">
        <f>IF(V23&gt;X23,1,0)</f>
        <v>0</v>
      </c>
      <c r="AL23" s="1">
        <f>IF(Y23&gt;AA23,1,0)</f>
        <v>0</v>
      </c>
      <c r="AP23" s="1">
        <f>IF(M23&lt;O23,1,0)</f>
        <v>0</v>
      </c>
      <c r="AQ23" s="1">
        <f>IF(P23&lt;R23,1,0)</f>
        <v>0</v>
      </c>
      <c r="AR23" s="1">
        <f>IF(S23&lt;U23,1,0)</f>
        <v>0</v>
      </c>
      <c r="AS23" s="1">
        <f>IF(V23&lt;X23,1,0)</f>
        <v>0</v>
      </c>
      <c r="AT23" s="1">
        <f>IF(Y23&lt;AA23,1,0)</f>
        <v>0</v>
      </c>
    </row>
    <row r="24" spans="1:46" ht="13.5" customHeight="1">
      <c r="A24" s="50" t="s">
        <v>29</v>
      </c>
      <c r="B24" s="20">
        <f>IF(ISBLANK(Zeit1G1),"",Zeit5G1)</f>
        <v>0.5625</v>
      </c>
      <c r="C24" s="29">
        <f t="shared" si="16"/>
        <v>133</v>
      </c>
      <c r="D24" s="29">
        <f>IF(ISBLANK(Ti1G1),"",Ti1G1)</f>
        <v>14</v>
      </c>
      <c r="E24" s="108" t="str">
        <f>IF(ISBLANK(StNrG13),"spielfrei",NameG13)</f>
        <v>Kehrberg</v>
      </c>
      <c r="F24" s="110"/>
      <c r="G24" s="29" t="s">
        <v>7</v>
      </c>
      <c r="H24" s="108" t="str">
        <f>IF(ISBLANK(StNrG16),"spielfrei",NameG16)</f>
        <v>Kurras</v>
      </c>
      <c r="I24" s="109"/>
      <c r="J24" s="109"/>
      <c r="K24" s="109"/>
      <c r="L24" s="110"/>
      <c r="M24" s="57">
        <v>7</v>
      </c>
      <c r="N24" s="34" t="s">
        <v>6</v>
      </c>
      <c r="O24" s="58">
        <v>11</v>
      </c>
      <c r="P24" s="57">
        <v>6</v>
      </c>
      <c r="Q24" s="34" t="s">
        <v>6</v>
      </c>
      <c r="R24" s="58">
        <v>11</v>
      </c>
      <c r="S24" s="57">
        <v>8</v>
      </c>
      <c r="T24" s="34" t="s">
        <v>6</v>
      </c>
      <c r="U24" s="58">
        <v>11</v>
      </c>
      <c r="V24" s="57"/>
      <c r="W24" s="34" t="s">
        <v>6</v>
      </c>
      <c r="X24" s="58"/>
      <c r="Y24" s="57"/>
      <c r="Z24" s="34" t="s">
        <v>6</v>
      </c>
      <c r="AA24" s="58"/>
      <c r="AB24" s="53">
        <f t="shared" si="14"/>
        <v>0</v>
      </c>
      <c r="AC24" s="34" t="s">
        <v>6</v>
      </c>
      <c r="AD24" s="85">
        <f t="shared" si="15"/>
        <v>3</v>
      </c>
      <c r="AF24" s="1" t="str">
        <f>CONCATENATE("[",StNrG13,"] ",NameG13)</f>
        <v>[58] Kehrberg</v>
      </c>
      <c r="AG24" s="1" t="str">
        <f>CONCATENATE("[",StNrG16,"] ",NameG16)</f>
        <v>[59] Kurras</v>
      </c>
      <c r="AH24" s="1">
        <f>IF(M24&gt;O24,1,0)</f>
        <v>0</v>
      </c>
      <c r="AI24" s="1">
        <f>IF(P24&gt;R24,1,0)</f>
        <v>0</v>
      </c>
      <c r="AJ24" s="1">
        <f>IF(S24&gt;U24,1,0)</f>
        <v>0</v>
      </c>
      <c r="AK24" s="1">
        <f>IF(V24&gt;X24,1,0)</f>
        <v>0</v>
      </c>
      <c r="AL24" s="1">
        <f>IF(Y24&gt;AA24,1,0)</f>
        <v>0</v>
      </c>
      <c r="AP24" s="1">
        <f>IF(M24&lt;O24,1,0)</f>
        <v>1</v>
      </c>
      <c r="AQ24" s="1">
        <f>IF(P24&lt;R24,1,0)</f>
        <v>1</v>
      </c>
      <c r="AR24" s="1">
        <f>IF(S24&lt;U24,1,0)</f>
        <v>1</v>
      </c>
      <c r="AS24" s="1">
        <f>IF(V24&lt;X24,1,0)</f>
        <v>0</v>
      </c>
      <c r="AT24" s="1">
        <f>IF(Y24&lt;AA24,1,0)</f>
        <v>0</v>
      </c>
    </row>
    <row r="25" spans="1:46" ht="13.5" customHeight="1">
      <c r="A25" s="50" t="s">
        <v>30</v>
      </c>
      <c r="B25" s="20">
        <f>IF(ISBLANK(Zeit1G1),"",Zeit5G1)</f>
        <v>0.5625</v>
      </c>
      <c r="C25" s="29">
        <f t="shared" si="16"/>
        <v>134</v>
      </c>
      <c r="D25" s="29">
        <f>IF(ISBLANK(Ti2G1),"",Ti2G1)</f>
        <v>15</v>
      </c>
      <c r="E25" s="108" t="str">
        <f>IF(ISBLANK(StNrG14),"spielfrei",NameG14)</f>
        <v>Schippmann</v>
      </c>
      <c r="F25" s="110"/>
      <c r="G25" s="29" t="s">
        <v>7</v>
      </c>
      <c r="H25" s="108" t="str">
        <f>IF(ISBLANK(StNrG12),"spielfrei",NameG12)</f>
        <v>Neubig</v>
      </c>
      <c r="I25" s="109"/>
      <c r="J25" s="109"/>
      <c r="K25" s="109"/>
      <c r="L25" s="110"/>
      <c r="M25" s="57">
        <v>9</v>
      </c>
      <c r="N25" s="34" t="s">
        <v>6</v>
      </c>
      <c r="O25" s="58">
        <v>11</v>
      </c>
      <c r="P25" s="57">
        <v>12</v>
      </c>
      <c r="Q25" s="34" t="s">
        <v>6</v>
      </c>
      <c r="R25" s="58">
        <v>10</v>
      </c>
      <c r="S25" s="57">
        <v>11</v>
      </c>
      <c r="T25" s="34" t="s">
        <v>6</v>
      </c>
      <c r="U25" s="58">
        <v>6</v>
      </c>
      <c r="V25" s="57">
        <v>11</v>
      </c>
      <c r="W25" s="34" t="s">
        <v>6</v>
      </c>
      <c r="X25" s="58">
        <v>8</v>
      </c>
      <c r="Y25" s="57"/>
      <c r="Z25" s="34" t="s">
        <v>6</v>
      </c>
      <c r="AA25" s="58"/>
      <c r="AB25" s="53">
        <f t="shared" si="14"/>
        <v>3</v>
      </c>
      <c r="AC25" s="34" t="s">
        <v>6</v>
      </c>
      <c r="AD25" s="85">
        <f t="shared" si="15"/>
        <v>1</v>
      </c>
      <c r="AF25" s="1" t="str">
        <f>CONCATENATE("[",StNrG14,"] ",NameG14)</f>
        <v>[61] Schippmann</v>
      </c>
      <c r="AG25" s="1" t="str">
        <f>CONCATENATE("[",StNrG12,"] ",NameG12)</f>
        <v>[60] Neubig</v>
      </c>
      <c r="AH25" s="1">
        <f>IF(M25&gt;O25,1,0)</f>
        <v>0</v>
      </c>
      <c r="AI25" s="1">
        <f>IF(P25&gt;R25,1,0)</f>
        <v>1</v>
      </c>
      <c r="AJ25" s="1">
        <f>IF(S25&gt;U25,1,0)</f>
        <v>1</v>
      </c>
      <c r="AK25" s="1">
        <f>IF(V25&gt;X25,1,0)</f>
        <v>1</v>
      </c>
      <c r="AL25" s="1">
        <f>IF(Y25&gt;AA25,1,0)</f>
        <v>0</v>
      </c>
      <c r="AP25" s="1">
        <f>IF(M25&lt;O25,1,0)</f>
        <v>1</v>
      </c>
      <c r="AQ25" s="1">
        <f>IF(P25&lt;R25,1,0)</f>
        <v>0</v>
      </c>
      <c r="AR25" s="1">
        <f>IF(S25&lt;U25,1,0)</f>
        <v>0</v>
      </c>
      <c r="AS25" s="1">
        <f>IF(V25&lt;X25,1,0)</f>
        <v>0</v>
      </c>
      <c r="AT25" s="1">
        <f>IF(Y25&lt;AA25,1,0)</f>
        <v>0</v>
      </c>
    </row>
    <row r="26" spans="1:46" ht="13.5" customHeight="1" thickBot="1">
      <c r="A26" s="51" t="s">
        <v>31</v>
      </c>
      <c r="B26" s="52">
        <f>IF(ISBLANK(Zeit1G1),"",Zeit5G1)</f>
        <v>0.5625</v>
      </c>
      <c r="C26" s="37">
        <f t="shared" si="16"/>
        <v>135</v>
      </c>
      <c r="D26" s="37">
        <f>IF(ISBLANK(Ti3G1),"",Ti3G1)</f>
        <v>16</v>
      </c>
      <c r="E26" s="116" t="str">
        <f>IF(ISBLANK(StNrG15),"spielfrei",NameG15)</f>
        <v>Gottschalk</v>
      </c>
      <c r="F26" s="118"/>
      <c r="G26" s="37" t="s">
        <v>7</v>
      </c>
      <c r="H26" s="116">
        <f>IF(ISBLANK(StNrG11),"spielfrei",NameG11)</f>
        <v>0</v>
      </c>
      <c r="I26" s="117"/>
      <c r="J26" s="117"/>
      <c r="K26" s="117"/>
      <c r="L26" s="118"/>
      <c r="M26" s="59"/>
      <c r="N26" s="40" t="s">
        <v>6</v>
      </c>
      <c r="O26" s="60"/>
      <c r="P26" s="59"/>
      <c r="Q26" s="40" t="s">
        <v>6</v>
      </c>
      <c r="R26" s="60"/>
      <c r="S26" s="59"/>
      <c r="T26" s="40" t="s">
        <v>6</v>
      </c>
      <c r="U26" s="60"/>
      <c r="V26" s="59"/>
      <c r="W26" s="40" t="s">
        <v>6</v>
      </c>
      <c r="X26" s="60"/>
      <c r="Y26" s="59"/>
      <c r="Z26" s="40" t="s">
        <v>6</v>
      </c>
      <c r="AA26" s="60"/>
      <c r="AB26" s="55">
        <f t="shared" si="14"/>
        <v>0</v>
      </c>
      <c r="AC26" s="40" t="s">
        <v>6</v>
      </c>
      <c r="AD26" s="86">
        <f t="shared" si="15"/>
        <v>0</v>
      </c>
      <c r="AF26" s="1" t="str">
        <f>CONCATENATE("[",StNrG15,"] ",NameG15)</f>
        <v>[57] Gottschalk</v>
      </c>
      <c r="AG26" s="1" t="str">
        <f>CONCATENATE("[",StNrG11,"] ",NameG11)</f>
        <v>[56] </v>
      </c>
      <c r="AH26" s="1">
        <f>IF(M26&gt;O26,1,0)</f>
        <v>0</v>
      </c>
      <c r="AI26" s="1">
        <f>IF(P26&gt;R26,1,0)</f>
        <v>0</v>
      </c>
      <c r="AJ26" s="1">
        <f>IF(S26&gt;U26,1,0)</f>
        <v>0</v>
      </c>
      <c r="AK26" s="1">
        <f>IF(V26&gt;X26,1,0)</f>
        <v>0</v>
      </c>
      <c r="AL26" s="1">
        <f>IF(Y26&gt;AA26,1,0)</f>
        <v>0</v>
      </c>
      <c r="AP26" s="1">
        <f>IF(M26&lt;O26,1,0)</f>
        <v>0</v>
      </c>
      <c r="AQ26" s="1">
        <f>IF(P26&lt;R26,1,0)</f>
        <v>0</v>
      </c>
      <c r="AR26" s="1">
        <f>IF(S26&lt;U26,1,0)</f>
        <v>0</v>
      </c>
      <c r="AS26" s="1">
        <f>IF(V26&lt;X26,1,0)</f>
        <v>0</v>
      </c>
      <c r="AT26" s="1">
        <f>IF(Y26&lt;AA26,1,0)</f>
        <v>0</v>
      </c>
    </row>
    <row r="29" ht="12.75">
      <c r="A29" s="47" t="s">
        <v>52</v>
      </c>
    </row>
    <row r="31" spans="1:2" ht="12.75">
      <c r="A31" s="47" t="s">
        <v>53</v>
      </c>
      <c r="B31" s="1" t="str">
        <f>Zwi!E2</f>
        <v>Beate Schippmann</v>
      </c>
    </row>
    <row r="32" spans="1:2" ht="12.75">
      <c r="A32" s="47" t="s">
        <v>54</v>
      </c>
      <c r="B32" s="1" t="str">
        <f>Zwi!E3</f>
        <v>Sabine Gottschalk</v>
      </c>
    </row>
    <row r="33" spans="1:2" ht="12.75">
      <c r="A33" s="47" t="s">
        <v>55</v>
      </c>
      <c r="B33" s="1" t="str">
        <f>Zwi!E4</f>
        <v>Bianca Neubig</v>
      </c>
    </row>
    <row r="34" spans="1:2" ht="12.75">
      <c r="A34" s="47" t="s">
        <v>56</v>
      </c>
      <c r="B34" s="1" t="str">
        <f>Zwi!E5</f>
        <v>Katharina Kurras</v>
      </c>
    </row>
    <row r="35" spans="1:2" ht="12.75">
      <c r="A35" s="47" t="s">
        <v>57</v>
      </c>
      <c r="B35" s="1" t="str">
        <f>Zwi!E6</f>
        <v>Melanie Kehrberg</v>
      </c>
    </row>
    <row r="36" spans="1:2" ht="12.75">
      <c r="A36" s="47" t="s">
        <v>58</v>
      </c>
      <c r="B36" s="1">
        <f>Zwi!E7</f>
      </c>
    </row>
  </sheetData>
  <mergeCells count="51">
    <mergeCell ref="E1:X1"/>
    <mergeCell ref="Z1:AE1"/>
    <mergeCell ref="M11:O11"/>
    <mergeCell ref="P11:R11"/>
    <mergeCell ref="S11:U11"/>
    <mergeCell ref="V11:X11"/>
    <mergeCell ref="Y11:AA11"/>
    <mergeCell ref="AB11:AD11"/>
    <mergeCell ref="G3:I3"/>
    <mergeCell ref="V3:X3"/>
    <mergeCell ref="Y3:AA3"/>
    <mergeCell ref="AB3:AD3"/>
    <mergeCell ref="E16:F16"/>
    <mergeCell ref="J3:L3"/>
    <mergeCell ref="M3:O3"/>
    <mergeCell ref="P3:R3"/>
    <mergeCell ref="S3:U3"/>
    <mergeCell ref="E17:F17"/>
    <mergeCell ref="E18:F18"/>
    <mergeCell ref="H12:L12"/>
    <mergeCell ref="E12:F12"/>
    <mergeCell ref="E13:F13"/>
    <mergeCell ref="E14:F14"/>
    <mergeCell ref="H13:L13"/>
    <mergeCell ref="H14:L14"/>
    <mergeCell ref="E25:F25"/>
    <mergeCell ref="E26:F26"/>
    <mergeCell ref="E19:F19"/>
    <mergeCell ref="E20:F20"/>
    <mergeCell ref="E21:F21"/>
    <mergeCell ref="E22:F22"/>
    <mergeCell ref="E23:F23"/>
    <mergeCell ref="E24:F24"/>
    <mergeCell ref="H26:L26"/>
    <mergeCell ref="H19:L19"/>
    <mergeCell ref="H20:L20"/>
    <mergeCell ref="H21:L21"/>
    <mergeCell ref="H22:L22"/>
    <mergeCell ref="H25:L25"/>
    <mergeCell ref="H23:L23"/>
    <mergeCell ref="H24:L24"/>
    <mergeCell ref="A3:C9"/>
    <mergeCell ref="H18:L18"/>
    <mergeCell ref="A10:A11"/>
    <mergeCell ref="B10:B11"/>
    <mergeCell ref="C10:C11"/>
    <mergeCell ref="E11:L11"/>
    <mergeCell ref="H15:L15"/>
    <mergeCell ref="H16:L16"/>
    <mergeCell ref="H17:L17"/>
    <mergeCell ref="E15:F1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91" r:id="rId4"/>
  <legacyDrawing r:id="rId3"/>
  <oleObjects>
    <oleObject progId="Word.Document.8" shapeId="315117" r:id="rId1"/>
    <oleObject progId="Word.Document.8" shapeId="75910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25"/>
  <sheetViews>
    <sheetView workbookViewId="0" topLeftCell="A1">
      <selection activeCell="J4" sqref="J4"/>
    </sheetView>
  </sheetViews>
  <sheetFormatPr defaultColWidth="11.421875" defaultRowHeight="15" customHeight="1"/>
  <cols>
    <col min="1" max="1" width="7.140625" style="1" customWidth="1"/>
    <col min="2" max="2" width="5.140625" style="1" customWidth="1"/>
    <col min="3" max="3" width="10.140625" style="1" bestFit="1" customWidth="1"/>
    <col min="4" max="4" width="22.7109375" style="1" customWidth="1"/>
    <col min="5" max="5" width="2.7109375" style="1" customWidth="1"/>
    <col min="6" max="6" width="4.7109375" style="1" customWidth="1"/>
    <col min="7" max="7" width="2.7109375" style="1" customWidth="1"/>
    <col min="8" max="8" width="4.7109375" style="1" customWidth="1"/>
    <col min="9" max="9" width="2.7109375" style="1" customWidth="1"/>
    <col min="10" max="10" width="4.7109375" style="1" customWidth="1"/>
    <col min="11" max="11" width="2.7109375" style="1" customWidth="1"/>
    <col min="12" max="12" width="4.7109375" style="1" customWidth="1"/>
    <col min="13" max="13" width="2.7109375" style="1" customWidth="1"/>
    <col min="14" max="14" width="4.7109375" style="1" customWidth="1"/>
    <col min="15" max="15" width="2.7109375" style="1" customWidth="1"/>
    <col min="16" max="16" width="4.7109375" style="1" customWidth="1"/>
    <col min="17" max="17" width="2.7109375" style="1" customWidth="1"/>
    <col min="18" max="18" width="4.7109375" style="1" customWidth="1"/>
    <col min="19" max="19" width="5.8515625" style="1" bestFit="1" customWidth="1"/>
    <col min="20" max="16384" width="11.421875" style="1" customWidth="1"/>
  </cols>
  <sheetData>
    <row r="1" spans="1:4" ht="15" customHeight="1">
      <c r="A1" s="141" t="s">
        <v>60</v>
      </c>
      <c r="B1" s="141"/>
      <c r="C1" s="141"/>
      <c r="D1" s="141"/>
    </row>
    <row r="2" spans="1:4" ht="15" customHeight="1">
      <c r="A2" s="140" t="s">
        <v>61</v>
      </c>
      <c r="B2" s="140"/>
      <c r="C2" s="142" t="s">
        <v>79</v>
      </c>
      <c r="D2" s="143"/>
    </row>
    <row r="3" spans="1:4" ht="15" customHeight="1">
      <c r="A3" s="140" t="s">
        <v>62</v>
      </c>
      <c r="B3" s="140"/>
      <c r="C3" s="144" t="s">
        <v>80</v>
      </c>
      <c r="D3" s="145"/>
    </row>
    <row r="4" spans="1:4" ht="15" customHeight="1">
      <c r="A4" s="140" t="s">
        <v>63</v>
      </c>
      <c r="B4" s="140"/>
      <c r="C4" s="146" t="s">
        <v>81</v>
      </c>
      <c r="D4" s="147"/>
    </row>
    <row r="5" spans="1:4" ht="15" customHeight="1">
      <c r="A5" s="140" t="s">
        <v>64</v>
      </c>
      <c r="B5" s="140"/>
      <c r="C5" s="142" t="s">
        <v>77</v>
      </c>
      <c r="D5" s="143"/>
    </row>
    <row r="7" spans="1:19" ht="20.25">
      <c r="A7" s="91" t="str">
        <f>$C$2</f>
        <v>30. Deutsche Tischtennis Einzelmeisterschaften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19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10" spans="1:19" ht="30">
      <c r="A10" s="136" t="s">
        <v>65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ht="15" customHeight="1" thickBot="1"/>
    <row r="12" spans="1:19" ht="15" customHeight="1">
      <c r="A12" s="62" t="s">
        <v>66</v>
      </c>
      <c r="B12" s="63" t="s">
        <v>3</v>
      </c>
      <c r="C12" s="63" t="s">
        <v>2</v>
      </c>
      <c r="D12" s="94" t="s">
        <v>67</v>
      </c>
      <c r="E12" s="95"/>
      <c r="F12" s="95"/>
      <c r="G12" s="95"/>
      <c r="H12" s="95"/>
      <c r="I12" s="95"/>
      <c r="J12" s="96"/>
      <c r="K12" s="64"/>
      <c r="L12" s="64"/>
      <c r="M12" s="64"/>
      <c r="N12" s="64"/>
      <c r="P12" s="133" t="s">
        <v>68</v>
      </c>
      <c r="Q12" s="134"/>
      <c r="R12" s="134"/>
      <c r="S12" s="135"/>
    </row>
    <row r="13" spans="1:19" ht="18" customHeight="1" thickBot="1">
      <c r="A13" s="65">
        <f>Spielplan!C12</f>
        <v>121</v>
      </c>
      <c r="B13" s="66">
        <f>Spielplan!D12</f>
        <v>14</v>
      </c>
      <c r="C13" s="67">
        <f>Spielplan!B12</f>
        <v>0.3958333333333333</v>
      </c>
      <c r="D13" s="97" t="str">
        <f>$C$5</f>
        <v>D1-3-Einzel</v>
      </c>
      <c r="E13" s="89"/>
      <c r="F13" s="89"/>
      <c r="G13" s="89"/>
      <c r="H13" s="89"/>
      <c r="I13" s="89"/>
      <c r="J13" s="90"/>
      <c r="K13" s="68"/>
      <c r="L13" s="68"/>
      <c r="M13" s="68"/>
      <c r="N13" s="68"/>
      <c r="P13" s="137"/>
      <c r="Q13" s="138"/>
      <c r="R13" s="138"/>
      <c r="S13" s="139"/>
    </row>
    <row r="14" ht="15" customHeight="1" thickBot="1">
      <c r="A14" s="69"/>
    </row>
    <row r="15" spans="1:19" ht="16.5" customHeight="1">
      <c r="A15" s="70" t="s">
        <v>69</v>
      </c>
      <c r="B15" s="123" t="s">
        <v>70</v>
      </c>
      <c r="C15" s="124"/>
      <c r="D15" s="127"/>
      <c r="E15" s="123" t="s">
        <v>14</v>
      </c>
      <c r="F15" s="127"/>
      <c r="G15" s="123" t="s">
        <v>13</v>
      </c>
      <c r="H15" s="127"/>
      <c r="I15" s="123" t="s">
        <v>12</v>
      </c>
      <c r="J15" s="127"/>
      <c r="K15" s="123" t="s">
        <v>11</v>
      </c>
      <c r="L15" s="127"/>
      <c r="M15" s="123" t="s">
        <v>10</v>
      </c>
      <c r="N15" s="127"/>
      <c r="O15" s="123" t="s">
        <v>71</v>
      </c>
      <c r="P15" s="127"/>
      <c r="Q15" s="123" t="s">
        <v>72</v>
      </c>
      <c r="R15" s="127"/>
      <c r="S15" s="70" t="s">
        <v>16</v>
      </c>
    </row>
    <row r="16" spans="1:19" ht="30" customHeight="1">
      <c r="A16" s="71"/>
      <c r="B16" s="72" t="s">
        <v>73</v>
      </c>
      <c r="C16" s="73" t="str">
        <f>Spielplan!AF12</f>
        <v>[56] </v>
      </c>
      <c r="D16" s="74"/>
      <c r="E16" s="8"/>
      <c r="F16" s="75"/>
      <c r="G16" s="8"/>
      <c r="H16" s="75"/>
      <c r="I16" s="8"/>
      <c r="J16" s="75"/>
      <c r="K16" s="8"/>
      <c r="L16" s="75"/>
      <c r="M16" s="8"/>
      <c r="N16" s="75"/>
      <c r="O16" s="8"/>
      <c r="P16" s="75"/>
      <c r="Q16" s="8"/>
      <c r="R16" s="75"/>
      <c r="S16" s="71"/>
    </row>
    <row r="17" spans="1:19" ht="30" customHeight="1" thickBot="1">
      <c r="A17" s="76"/>
      <c r="B17" s="77" t="s">
        <v>74</v>
      </c>
      <c r="C17" s="78" t="str">
        <f>Spielplan!AG12</f>
        <v>[59] Kurras</v>
      </c>
      <c r="D17" s="79"/>
      <c r="E17" s="10"/>
      <c r="F17" s="80"/>
      <c r="G17" s="10"/>
      <c r="H17" s="80"/>
      <c r="I17" s="10"/>
      <c r="J17" s="80"/>
      <c r="K17" s="10"/>
      <c r="L17" s="80"/>
      <c r="M17" s="10"/>
      <c r="N17" s="80"/>
      <c r="O17" s="10"/>
      <c r="P17" s="80"/>
      <c r="Q17" s="10"/>
      <c r="R17" s="80"/>
      <c r="S17" s="76"/>
    </row>
    <row r="18" ht="15" customHeight="1" thickBot="1"/>
    <row r="19" spans="1:19" ht="16.5" customHeight="1">
      <c r="A19" s="123" t="s">
        <v>75</v>
      </c>
      <c r="B19" s="124"/>
      <c r="C19" s="124"/>
      <c r="D19" s="124"/>
      <c r="E19" s="124"/>
      <c r="F19" s="125"/>
      <c r="G19" s="126" t="s">
        <v>76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7"/>
    </row>
    <row r="20" spans="1:19" ht="45" customHeight="1" thickBot="1">
      <c r="A20" s="128"/>
      <c r="B20" s="129"/>
      <c r="C20" s="129"/>
      <c r="D20" s="129"/>
      <c r="E20" s="129"/>
      <c r="F20" s="130"/>
      <c r="G20" s="131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32"/>
    </row>
    <row r="22" spans="1:19" ht="1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 s="81" customFormat="1" ht="15" customHeight="1">
      <c r="A23" s="81" t="str">
        <f>$C$4</f>
        <v>RSC Main-Kinzig</v>
      </c>
      <c r="S23" s="82" t="str">
        <f>$C$3</f>
        <v>29.04.2006</v>
      </c>
    </row>
    <row r="29" spans="1:19" ht="20.25">
      <c r="A29" s="91" t="str">
        <f>$C$2</f>
        <v>30. Deutsche Tischtennis Einzelmeisterschaften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</row>
    <row r="30" spans="1:19" ht="1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</row>
    <row r="32" spans="1:19" ht="30">
      <c r="A32" s="136" t="s">
        <v>65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ht="15" customHeight="1" thickBot="1"/>
    <row r="34" spans="1:19" ht="15" customHeight="1">
      <c r="A34" s="62" t="s">
        <v>66</v>
      </c>
      <c r="B34" s="63" t="s">
        <v>3</v>
      </c>
      <c r="C34" s="63" t="s">
        <v>2</v>
      </c>
      <c r="D34" s="94" t="s">
        <v>67</v>
      </c>
      <c r="E34" s="95"/>
      <c r="F34" s="95"/>
      <c r="G34" s="95"/>
      <c r="H34" s="95"/>
      <c r="I34" s="95"/>
      <c r="J34" s="96"/>
      <c r="K34" s="64"/>
      <c r="L34" s="64"/>
      <c r="M34" s="64"/>
      <c r="N34" s="64"/>
      <c r="P34" s="133" t="s">
        <v>68</v>
      </c>
      <c r="Q34" s="134"/>
      <c r="R34" s="134"/>
      <c r="S34" s="135"/>
    </row>
    <row r="35" spans="1:19" ht="18" customHeight="1" thickBot="1">
      <c r="A35" s="65">
        <f>Spielplan!C13</f>
        <v>122</v>
      </c>
      <c r="B35" s="66">
        <f>Spielplan!D13</f>
        <v>15</v>
      </c>
      <c r="C35" s="67">
        <f>Spielplan!B13</f>
        <v>0.3958333333333333</v>
      </c>
      <c r="D35" s="97" t="str">
        <f>$C$5</f>
        <v>D1-3-Einzel</v>
      </c>
      <c r="E35" s="89"/>
      <c r="F35" s="89"/>
      <c r="G35" s="89"/>
      <c r="H35" s="89"/>
      <c r="I35" s="89"/>
      <c r="J35" s="90"/>
      <c r="K35" s="68"/>
      <c r="L35" s="68"/>
      <c r="M35" s="68"/>
      <c r="N35" s="68"/>
      <c r="P35" s="137"/>
      <c r="Q35" s="138"/>
      <c r="R35" s="138"/>
      <c r="S35" s="139"/>
    </row>
    <row r="36" ht="15" customHeight="1" thickBot="1">
      <c r="A36" s="69"/>
    </row>
    <row r="37" spans="1:19" ht="16.5" customHeight="1">
      <c r="A37" s="70" t="s">
        <v>69</v>
      </c>
      <c r="B37" s="123" t="s">
        <v>70</v>
      </c>
      <c r="C37" s="124"/>
      <c r="D37" s="127"/>
      <c r="E37" s="123" t="s">
        <v>14</v>
      </c>
      <c r="F37" s="127"/>
      <c r="G37" s="123" t="s">
        <v>13</v>
      </c>
      <c r="H37" s="127"/>
      <c r="I37" s="123" t="s">
        <v>12</v>
      </c>
      <c r="J37" s="127"/>
      <c r="K37" s="123" t="s">
        <v>11</v>
      </c>
      <c r="L37" s="127"/>
      <c r="M37" s="123" t="s">
        <v>10</v>
      </c>
      <c r="N37" s="127"/>
      <c r="O37" s="123" t="s">
        <v>71</v>
      </c>
      <c r="P37" s="127"/>
      <c r="Q37" s="123" t="s">
        <v>72</v>
      </c>
      <c r="R37" s="127"/>
      <c r="S37" s="70" t="s">
        <v>16</v>
      </c>
    </row>
    <row r="38" spans="1:19" ht="30" customHeight="1">
      <c r="A38" s="71"/>
      <c r="B38" s="72" t="s">
        <v>73</v>
      </c>
      <c r="C38" s="73" t="str">
        <f>Spielplan!AF13</f>
        <v>[60] Neubig</v>
      </c>
      <c r="D38" s="74"/>
      <c r="E38" s="8"/>
      <c r="F38" s="75"/>
      <c r="G38" s="8"/>
      <c r="H38" s="75"/>
      <c r="I38" s="8"/>
      <c r="J38" s="75"/>
      <c r="K38" s="8"/>
      <c r="L38" s="75"/>
      <c r="M38" s="8"/>
      <c r="N38" s="75"/>
      <c r="O38" s="8"/>
      <c r="P38" s="75"/>
      <c r="Q38" s="8"/>
      <c r="R38" s="75"/>
      <c r="S38" s="71"/>
    </row>
    <row r="39" spans="1:19" ht="30" customHeight="1" thickBot="1">
      <c r="A39" s="76"/>
      <c r="B39" s="77" t="s">
        <v>74</v>
      </c>
      <c r="C39" s="78" t="str">
        <f>Spielplan!AG13</f>
        <v>[57] Gottschalk</v>
      </c>
      <c r="D39" s="79"/>
      <c r="E39" s="10"/>
      <c r="F39" s="80"/>
      <c r="G39" s="10"/>
      <c r="H39" s="80"/>
      <c r="I39" s="10"/>
      <c r="J39" s="80"/>
      <c r="K39" s="10"/>
      <c r="L39" s="80"/>
      <c r="M39" s="10"/>
      <c r="N39" s="80"/>
      <c r="O39" s="10"/>
      <c r="P39" s="80"/>
      <c r="Q39" s="10"/>
      <c r="R39" s="80"/>
      <c r="S39" s="76"/>
    </row>
    <row r="40" ht="15" customHeight="1" thickBot="1"/>
    <row r="41" spans="1:19" ht="16.5" customHeight="1">
      <c r="A41" s="123" t="s">
        <v>75</v>
      </c>
      <c r="B41" s="124"/>
      <c r="C41" s="124"/>
      <c r="D41" s="124"/>
      <c r="E41" s="124"/>
      <c r="F41" s="125"/>
      <c r="G41" s="126" t="s">
        <v>76</v>
      </c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7"/>
    </row>
    <row r="42" spans="1:19" ht="45" customHeight="1" thickBot="1">
      <c r="A42" s="128"/>
      <c r="B42" s="129"/>
      <c r="C42" s="129"/>
      <c r="D42" s="129"/>
      <c r="E42" s="129"/>
      <c r="F42" s="130"/>
      <c r="G42" s="131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32"/>
    </row>
    <row r="44" spans="1:19" ht="1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</row>
    <row r="45" spans="1:19" s="81" customFormat="1" ht="15" customHeight="1">
      <c r="A45" s="81" t="str">
        <f>$C$4</f>
        <v>RSC Main-Kinzig</v>
      </c>
      <c r="S45" s="82" t="str">
        <f>$C$3</f>
        <v>29.04.2006</v>
      </c>
    </row>
    <row r="47" spans="1:19" ht="20.25">
      <c r="A47" s="91" t="str">
        <f>$C$2</f>
        <v>30. Deutsche Tischtennis Einzelmeisterschaften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</row>
    <row r="48" spans="1:19" ht="1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</row>
    <row r="50" spans="1:19" ht="30">
      <c r="A50" s="136" t="s">
        <v>65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</row>
    <row r="51" ht="15" customHeight="1" thickBot="1"/>
    <row r="52" spans="1:19" ht="15" customHeight="1">
      <c r="A52" s="62" t="s">
        <v>66</v>
      </c>
      <c r="B52" s="63" t="s">
        <v>3</v>
      </c>
      <c r="C52" s="63" t="s">
        <v>2</v>
      </c>
      <c r="D52" s="94" t="s">
        <v>67</v>
      </c>
      <c r="E52" s="95"/>
      <c r="F52" s="95"/>
      <c r="G52" s="95"/>
      <c r="H52" s="95"/>
      <c r="I52" s="95"/>
      <c r="J52" s="96"/>
      <c r="K52" s="64"/>
      <c r="L52" s="64"/>
      <c r="M52" s="64"/>
      <c r="N52" s="64"/>
      <c r="P52" s="133" t="s">
        <v>68</v>
      </c>
      <c r="Q52" s="134"/>
      <c r="R52" s="134"/>
      <c r="S52" s="135"/>
    </row>
    <row r="53" spans="1:19" ht="18" customHeight="1" thickBot="1">
      <c r="A53" s="65">
        <f>Spielplan!C14</f>
        <v>123</v>
      </c>
      <c r="B53" s="66">
        <f>Spielplan!D14</f>
        <v>16</v>
      </c>
      <c r="C53" s="67">
        <f>Spielplan!B14</f>
        <v>0.3958333333333333</v>
      </c>
      <c r="D53" s="97" t="str">
        <f>$C$5</f>
        <v>D1-3-Einzel</v>
      </c>
      <c r="E53" s="89"/>
      <c r="F53" s="89"/>
      <c r="G53" s="89"/>
      <c r="H53" s="89"/>
      <c r="I53" s="89"/>
      <c r="J53" s="90"/>
      <c r="K53" s="68"/>
      <c r="L53" s="68"/>
      <c r="M53" s="68"/>
      <c r="N53" s="68"/>
      <c r="P53" s="137"/>
      <c r="Q53" s="138"/>
      <c r="R53" s="138"/>
      <c r="S53" s="139"/>
    </row>
    <row r="54" ht="15" customHeight="1" thickBot="1">
      <c r="A54" s="69"/>
    </row>
    <row r="55" spans="1:19" ht="16.5" customHeight="1">
      <c r="A55" s="70" t="s">
        <v>69</v>
      </c>
      <c r="B55" s="123" t="s">
        <v>70</v>
      </c>
      <c r="C55" s="124"/>
      <c r="D55" s="127"/>
      <c r="E55" s="123" t="s">
        <v>14</v>
      </c>
      <c r="F55" s="127"/>
      <c r="G55" s="123" t="s">
        <v>13</v>
      </c>
      <c r="H55" s="127"/>
      <c r="I55" s="123" t="s">
        <v>12</v>
      </c>
      <c r="J55" s="127"/>
      <c r="K55" s="123" t="s">
        <v>11</v>
      </c>
      <c r="L55" s="127"/>
      <c r="M55" s="123" t="s">
        <v>10</v>
      </c>
      <c r="N55" s="127"/>
      <c r="O55" s="123" t="s">
        <v>71</v>
      </c>
      <c r="P55" s="127"/>
      <c r="Q55" s="123" t="s">
        <v>72</v>
      </c>
      <c r="R55" s="127"/>
      <c r="S55" s="70" t="s">
        <v>16</v>
      </c>
    </row>
    <row r="56" spans="1:19" ht="30" customHeight="1">
      <c r="A56" s="71"/>
      <c r="B56" s="72" t="s">
        <v>73</v>
      </c>
      <c r="C56" s="73" t="str">
        <f>Spielplan!AF14</f>
        <v>[58] Kehrberg</v>
      </c>
      <c r="D56" s="74"/>
      <c r="E56" s="8"/>
      <c r="F56" s="75"/>
      <c r="G56" s="8"/>
      <c r="H56" s="75"/>
      <c r="I56" s="8"/>
      <c r="J56" s="75"/>
      <c r="K56" s="8"/>
      <c r="L56" s="75"/>
      <c r="M56" s="8"/>
      <c r="N56" s="75"/>
      <c r="O56" s="8"/>
      <c r="P56" s="75"/>
      <c r="Q56" s="8"/>
      <c r="R56" s="75"/>
      <c r="S56" s="71"/>
    </row>
    <row r="57" spans="1:19" ht="30" customHeight="1" thickBot="1">
      <c r="A57" s="76"/>
      <c r="B57" s="77" t="s">
        <v>74</v>
      </c>
      <c r="C57" s="78" t="str">
        <f>Spielplan!AG14</f>
        <v>[61] Schippmann</v>
      </c>
      <c r="D57" s="79"/>
      <c r="E57" s="10"/>
      <c r="F57" s="80"/>
      <c r="G57" s="10"/>
      <c r="H57" s="80"/>
      <c r="I57" s="10"/>
      <c r="J57" s="80"/>
      <c r="K57" s="10"/>
      <c r="L57" s="80"/>
      <c r="M57" s="10"/>
      <c r="N57" s="80"/>
      <c r="O57" s="10"/>
      <c r="P57" s="80"/>
      <c r="Q57" s="10"/>
      <c r="R57" s="80"/>
      <c r="S57" s="76"/>
    </row>
    <row r="58" ht="15" customHeight="1" thickBot="1"/>
    <row r="59" spans="1:19" ht="16.5" customHeight="1">
      <c r="A59" s="123" t="s">
        <v>75</v>
      </c>
      <c r="B59" s="124"/>
      <c r="C59" s="124"/>
      <c r="D59" s="124"/>
      <c r="E59" s="124"/>
      <c r="F59" s="125"/>
      <c r="G59" s="126" t="s">
        <v>76</v>
      </c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7"/>
    </row>
    <row r="60" spans="1:19" ht="45" customHeight="1" thickBot="1">
      <c r="A60" s="128"/>
      <c r="B60" s="129"/>
      <c r="C60" s="129"/>
      <c r="D60" s="129"/>
      <c r="E60" s="129"/>
      <c r="F60" s="130"/>
      <c r="G60" s="131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32"/>
    </row>
    <row r="62" spans="1:19" ht="1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</row>
    <row r="63" spans="1:19" s="81" customFormat="1" ht="15" customHeight="1">
      <c r="A63" s="81" t="str">
        <f>$C$4</f>
        <v>RSC Main-Kinzig</v>
      </c>
      <c r="S63" s="82" t="str">
        <f>$C$3</f>
        <v>29.04.2006</v>
      </c>
    </row>
    <row r="69" spans="1:19" ht="20.25">
      <c r="A69" s="91" t="str">
        <f>$C$2</f>
        <v>30. Deutsche Tischtennis Einzelmeisterschaften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</row>
    <row r="70" spans="1:19" ht="1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</row>
    <row r="72" spans="1:19" ht="30">
      <c r="A72" s="136" t="s">
        <v>65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</row>
    <row r="73" ht="15" customHeight="1" thickBot="1"/>
    <row r="74" spans="1:19" ht="15" customHeight="1">
      <c r="A74" s="62" t="s">
        <v>66</v>
      </c>
      <c r="B74" s="63" t="s">
        <v>3</v>
      </c>
      <c r="C74" s="63" t="s">
        <v>2</v>
      </c>
      <c r="D74" s="94" t="s">
        <v>67</v>
      </c>
      <c r="E74" s="95"/>
      <c r="F74" s="95"/>
      <c r="G74" s="95"/>
      <c r="H74" s="95"/>
      <c r="I74" s="95"/>
      <c r="J74" s="96"/>
      <c r="K74" s="64"/>
      <c r="L74" s="64"/>
      <c r="M74" s="64"/>
      <c r="N74" s="64"/>
      <c r="P74" s="133" t="s">
        <v>68</v>
      </c>
      <c r="Q74" s="134"/>
      <c r="R74" s="134"/>
      <c r="S74" s="135"/>
    </row>
    <row r="75" spans="1:19" ht="18" customHeight="1" thickBot="1">
      <c r="A75" s="65">
        <f>Spielplan!C15</f>
        <v>124</v>
      </c>
      <c r="B75" s="66">
        <f>Spielplan!D15</f>
        <v>14</v>
      </c>
      <c r="C75" s="67">
        <f>Spielplan!B15</f>
        <v>0.4375</v>
      </c>
      <c r="D75" s="97" t="str">
        <f>$C$5</f>
        <v>D1-3-Einzel</v>
      </c>
      <c r="E75" s="89"/>
      <c r="F75" s="89"/>
      <c r="G75" s="89"/>
      <c r="H75" s="89"/>
      <c r="I75" s="89"/>
      <c r="J75" s="90"/>
      <c r="K75" s="68"/>
      <c r="L75" s="68"/>
      <c r="M75" s="68"/>
      <c r="N75" s="68"/>
      <c r="P75" s="137"/>
      <c r="Q75" s="138"/>
      <c r="R75" s="138"/>
      <c r="S75" s="139"/>
    </row>
    <row r="76" ht="15" customHeight="1" thickBot="1">
      <c r="A76" s="69"/>
    </row>
    <row r="77" spans="1:19" ht="16.5" customHeight="1">
      <c r="A77" s="70" t="s">
        <v>69</v>
      </c>
      <c r="B77" s="123" t="s">
        <v>70</v>
      </c>
      <c r="C77" s="124"/>
      <c r="D77" s="127"/>
      <c r="E77" s="123" t="s">
        <v>14</v>
      </c>
      <c r="F77" s="127"/>
      <c r="G77" s="123" t="s">
        <v>13</v>
      </c>
      <c r="H77" s="127"/>
      <c r="I77" s="123" t="s">
        <v>12</v>
      </c>
      <c r="J77" s="127"/>
      <c r="K77" s="123" t="s">
        <v>11</v>
      </c>
      <c r="L77" s="127"/>
      <c r="M77" s="123" t="s">
        <v>10</v>
      </c>
      <c r="N77" s="127"/>
      <c r="O77" s="123" t="s">
        <v>71</v>
      </c>
      <c r="P77" s="127"/>
      <c r="Q77" s="123" t="s">
        <v>72</v>
      </c>
      <c r="R77" s="127"/>
      <c r="S77" s="70" t="s">
        <v>16</v>
      </c>
    </row>
    <row r="78" spans="1:19" ht="30" customHeight="1">
      <c r="A78" s="71"/>
      <c r="B78" s="72" t="s">
        <v>73</v>
      </c>
      <c r="C78" s="73" t="str">
        <f>Spielplan!AF15</f>
        <v>[59] Kurras</v>
      </c>
      <c r="D78" s="74"/>
      <c r="E78" s="8"/>
      <c r="F78" s="75"/>
      <c r="G78" s="8"/>
      <c r="H78" s="75"/>
      <c r="I78" s="8"/>
      <c r="J78" s="75"/>
      <c r="K78" s="8"/>
      <c r="L78" s="75"/>
      <c r="M78" s="8"/>
      <c r="N78" s="75"/>
      <c r="O78" s="8"/>
      <c r="P78" s="75"/>
      <c r="Q78" s="8"/>
      <c r="R78" s="75"/>
      <c r="S78" s="71"/>
    </row>
    <row r="79" spans="1:19" ht="30" customHeight="1" thickBot="1">
      <c r="A79" s="76"/>
      <c r="B79" s="77" t="s">
        <v>74</v>
      </c>
      <c r="C79" s="78" t="str">
        <f>Spielplan!AG15</f>
        <v>[61] Schippmann</v>
      </c>
      <c r="D79" s="79"/>
      <c r="E79" s="10"/>
      <c r="F79" s="80"/>
      <c r="G79" s="10"/>
      <c r="H79" s="80"/>
      <c r="I79" s="10"/>
      <c r="J79" s="80"/>
      <c r="K79" s="10"/>
      <c r="L79" s="80"/>
      <c r="M79" s="10"/>
      <c r="N79" s="80"/>
      <c r="O79" s="10"/>
      <c r="P79" s="80"/>
      <c r="Q79" s="10"/>
      <c r="R79" s="80"/>
      <c r="S79" s="76"/>
    </row>
    <row r="80" ht="15" customHeight="1" thickBot="1"/>
    <row r="81" spans="1:19" ht="16.5" customHeight="1">
      <c r="A81" s="123" t="s">
        <v>75</v>
      </c>
      <c r="B81" s="124"/>
      <c r="C81" s="124"/>
      <c r="D81" s="124"/>
      <c r="E81" s="124"/>
      <c r="F81" s="125"/>
      <c r="G81" s="126" t="s">
        <v>76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7"/>
    </row>
    <row r="82" spans="1:19" ht="45" customHeight="1" thickBot="1">
      <c r="A82" s="128"/>
      <c r="B82" s="129"/>
      <c r="C82" s="129"/>
      <c r="D82" s="129"/>
      <c r="E82" s="129"/>
      <c r="F82" s="130"/>
      <c r="G82" s="131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32"/>
    </row>
    <row r="84" spans="1:19" ht="1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</row>
    <row r="85" spans="1:19" s="81" customFormat="1" ht="15" customHeight="1">
      <c r="A85" s="81" t="str">
        <f>$C$4</f>
        <v>RSC Main-Kinzig</v>
      </c>
      <c r="S85" s="82" t="str">
        <f>$C$3</f>
        <v>29.04.2006</v>
      </c>
    </row>
    <row r="87" spans="1:19" ht="20.25">
      <c r="A87" s="91" t="str">
        <f>$C$2</f>
        <v>30. Deutsche Tischtennis Einzelmeisterschaften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</row>
    <row r="88" spans="1:19" ht="1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</row>
    <row r="90" spans="1:19" ht="30">
      <c r="A90" s="136" t="s">
        <v>65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</row>
    <row r="91" ht="15" customHeight="1" thickBot="1"/>
    <row r="92" spans="1:19" ht="15" customHeight="1">
      <c r="A92" s="62" t="s">
        <v>66</v>
      </c>
      <c r="B92" s="63" t="s">
        <v>3</v>
      </c>
      <c r="C92" s="63" t="s">
        <v>2</v>
      </c>
      <c r="D92" s="94" t="s">
        <v>67</v>
      </c>
      <c r="E92" s="95"/>
      <c r="F92" s="95"/>
      <c r="G92" s="95"/>
      <c r="H92" s="95"/>
      <c r="I92" s="95"/>
      <c r="J92" s="96"/>
      <c r="K92" s="64"/>
      <c r="L92" s="64"/>
      <c r="M92" s="64"/>
      <c r="N92" s="64"/>
      <c r="P92" s="133" t="s">
        <v>68</v>
      </c>
      <c r="Q92" s="134"/>
      <c r="R92" s="134"/>
      <c r="S92" s="135"/>
    </row>
    <row r="93" spans="1:19" ht="18" customHeight="1" thickBot="1">
      <c r="A93" s="65">
        <f>Spielplan!C16</f>
        <v>125</v>
      </c>
      <c r="B93" s="66">
        <f>Spielplan!D16</f>
        <v>15</v>
      </c>
      <c r="C93" s="67">
        <f>Spielplan!B16</f>
        <v>0.4375</v>
      </c>
      <c r="D93" s="97" t="str">
        <f>$C$5</f>
        <v>D1-3-Einzel</v>
      </c>
      <c r="E93" s="89"/>
      <c r="F93" s="89"/>
      <c r="G93" s="89"/>
      <c r="H93" s="89"/>
      <c r="I93" s="89"/>
      <c r="J93" s="90"/>
      <c r="K93" s="68"/>
      <c r="L93" s="68"/>
      <c r="M93" s="68"/>
      <c r="N93" s="68"/>
      <c r="P93" s="137"/>
      <c r="Q93" s="138"/>
      <c r="R93" s="138"/>
      <c r="S93" s="139"/>
    </row>
    <row r="94" ht="15" customHeight="1" thickBot="1">
      <c r="A94" s="69"/>
    </row>
    <row r="95" spans="1:19" ht="16.5" customHeight="1">
      <c r="A95" s="70" t="s">
        <v>69</v>
      </c>
      <c r="B95" s="123" t="s">
        <v>70</v>
      </c>
      <c r="C95" s="124"/>
      <c r="D95" s="127"/>
      <c r="E95" s="123" t="s">
        <v>14</v>
      </c>
      <c r="F95" s="127"/>
      <c r="G95" s="123" t="s">
        <v>13</v>
      </c>
      <c r="H95" s="127"/>
      <c r="I95" s="123" t="s">
        <v>12</v>
      </c>
      <c r="J95" s="127"/>
      <c r="K95" s="123" t="s">
        <v>11</v>
      </c>
      <c r="L95" s="127"/>
      <c r="M95" s="123" t="s">
        <v>10</v>
      </c>
      <c r="N95" s="127"/>
      <c r="O95" s="123" t="s">
        <v>71</v>
      </c>
      <c r="P95" s="127"/>
      <c r="Q95" s="123" t="s">
        <v>72</v>
      </c>
      <c r="R95" s="127"/>
      <c r="S95" s="70" t="s">
        <v>16</v>
      </c>
    </row>
    <row r="96" spans="1:19" ht="30" customHeight="1">
      <c r="A96" s="71"/>
      <c r="B96" s="72" t="s">
        <v>73</v>
      </c>
      <c r="C96" s="73" t="str">
        <f>Spielplan!AF16</f>
        <v>[57] Gottschalk</v>
      </c>
      <c r="D96" s="74"/>
      <c r="E96" s="8"/>
      <c r="F96" s="75"/>
      <c r="G96" s="8"/>
      <c r="H96" s="75"/>
      <c r="I96" s="8"/>
      <c r="J96" s="75"/>
      <c r="K96" s="8"/>
      <c r="L96" s="75"/>
      <c r="M96" s="8"/>
      <c r="N96" s="75"/>
      <c r="O96" s="8"/>
      <c r="P96" s="75"/>
      <c r="Q96" s="8"/>
      <c r="R96" s="75"/>
      <c r="S96" s="71"/>
    </row>
    <row r="97" spans="1:19" ht="30" customHeight="1" thickBot="1">
      <c r="A97" s="76"/>
      <c r="B97" s="77" t="s">
        <v>74</v>
      </c>
      <c r="C97" s="78" t="str">
        <f>Spielplan!AG16</f>
        <v>[58] Kehrberg</v>
      </c>
      <c r="D97" s="79"/>
      <c r="E97" s="10"/>
      <c r="F97" s="80"/>
      <c r="G97" s="10"/>
      <c r="H97" s="80"/>
      <c r="I97" s="10"/>
      <c r="J97" s="80"/>
      <c r="K97" s="10"/>
      <c r="L97" s="80"/>
      <c r="M97" s="10"/>
      <c r="N97" s="80"/>
      <c r="O97" s="10"/>
      <c r="P97" s="80"/>
      <c r="Q97" s="10"/>
      <c r="R97" s="80"/>
      <c r="S97" s="76"/>
    </row>
    <row r="98" ht="15" customHeight="1" thickBot="1"/>
    <row r="99" spans="1:19" ht="16.5" customHeight="1">
      <c r="A99" s="123" t="s">
        <v>75</v>
      </c>
      <c r="B99" s="124"/>
      <c r="C99" s="124"/>
      <c r="D99" s="124"/>
      <c r="E99" s="124"/>
      <c r="F99" s="125"/>
      <c r="G99" s="126" t="s">
        <v>76</v>
      </c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7"/>
    </row>
    <row r="100" spans="1:19" ht="45" customHeight="1" thickBot="1">
      <c r="A100" s="128"/>
      <c r="B100" s="129"/>
      <c r="C100" s="129"/>
      <c r="D100" s="129"/>
      <c r="E100" s="129"/>
      <c r="F100" s="130"/>
      <c r="G100" s="131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32"/>
    </row>
    <row r="102" spans="1:19" ht="15" customHeight="1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</row>
    <row r="103" spans="1:19" s="81" customFormat="1" ht="15" customHeight="1">
      <c r="A103" s="81" t="str">
        <f>$C$4</f>
        <v>RSC Main-Kinzig</v>
      </c>
      <c r="S103" s="82" t="str">
        <f>$C$3</f>
        <v>29.04.2006</v>
      </c>
    </row>
    <row r="109" spans="1:19" ht="20.25">
      <c r="A109" s="91" t="str">
        <f>$C$2</f>
        <v>30. Deutsche Tischtennis Einzelmeisterschaften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</row>
    <row r="110" spans="1:19" ht="15" customHeight="1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2" spans="1:19" ht="30">
      <c r="A112" s="136" t="s">
        <v>65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</row>
    <row r="113" ht="15" customHeight="1" thickBot="1"/>
    <row r="114" spans="1:19" ht="15" customHeight="1">
      <c r="A114" s="62" t="s">
        <v>66</v>
      </c>
      <c r="B114" s="63" t="s">
        <v>3</v>
      </c>
      <c r="C114" s="63" t="s">
        <v>2</v>
      </c>
      <c r="D114" s="94" t="s">
        <v>67</v>
      </c>
      <c r="E114" s="95"/>
      <c r="F114" s="95"/>
      <c r="G114" s="95"/>
      <c r="H114" s="95"/>
      <c r="I114" s="95"/>
      <c r="J114" s="96"/>
      <c r="K114" s="64"/>
      <c r="L114" s="64"/>
      <c r="M114" s="64"/>
      <c r="N114" s="64"/>
      <c r="P114" s="133" t="s">
        <v>68</v>
      </c>
      <c r="Q114" s="134"/>
      <c r="R114" s="134"/>
      <c r="S114" s="135"/>
    </row>
    <row r="115" spans="1:19" ht="18" customHeight="1" thickBot="1">
      <c r="A115" s="65">
        <f>Spielplan!C17</f>
        <v>126</v>
      </c>
      <c r="B115" s="66">
        <f>Spielplan!D17</f>
        <v>16</v>
      </c>
      <c r="C115" s="67">
        <f>Spielplan!B17</f>
        <v>0.4375</v>
      </c>
      <c r="D115" s="97" t="str">
        <f>$C$5</f>
        <v>D1-3-Einzel</v>
      </c>
      <c r="E115" s="89"/>
      <c r="F115" s="89"/>
      <c r="G115" s="89"/>
      <c r="H115" s="89"/>
      <c r="I115" s="89"/>
      <c r="J115" s="90"/>
      <c r="K115" s="68"/>
      <c r="L115" s="68"/>
      <c r="M115" s="68"/>
      <c r="N115" s="68"/>
      <c r="P115" s="137"/>
      <c r="Q115" s="138"/>
      <c r="R115" s="138"/>
      <c r="S115" s="139"/>
    </row>
    <row r="116" ht="15" customHeight="1" thickBot="1">
      <c r="A116" s="69"/>
    </row>
    <row r="117" spans="1:19" ht="16.5" customHeight="1">
      <c r="A117" s="70" t="s">
        <v>69</v>
      </c>
      <c r="B117" s="123" t="s">
        <v>70</v>
      </c>
      <c r="C117" s="124"/>
      <c r="D117" s="127"/>
      <c r="E117" s="123" t="s">
        <v>14</v>
      </c>
      <c r="F117" s="127"/>
      <c r="G117" s="123" t="s">
        <v>13</v>
      </c>
      <c r="H117" s="127"/>
      <c r="I117" s="123" t="s">
        <v>12</v>
      </c>
      <c r="J117" s="127"/>
      <c r="K117" s="123" t="s">
        <v>11</v>
      </c>
      <c r="L117" s="127"/>
      <c r="M117" s="123" t="s">
        <v>10</v>
      </c>
      <c r="N117" s="127"/>
      <c r="O117" s="123" t="s">
        <v>71</v>
      </c>
      <c r="P117" s="127"/>
      <c r="Q117" s="123" t="s">
        <v>72</v>
      </c>
      <c r="R117" s="127"/>
      <c r="S117" s="70" t="s">
        <v>16</v>
      </c>
    </row>
    <row r="118" spans="1:19" ht="30" customHeight="1">
      <c r="A118" s="71"/>
      <c r="B118" s="72" t="s">
        <v>73</v>
      </c>
      <c r="C118" s="73" t="str">
        <f>Spielplan!AF17</f>
        <v>[56] </v>
      </c>
      <c r="D118" s="74"/>
      <c r="E118" s="8"/>
      <c r="F118" s="75"/>
      <c r="G118" s="8"/>
      <c r="H118" s="75"/>
      <c r="I118" s="8"/>
      <c r="J118" s="75"/>
      <c r="K118" s="8"/>
      <c r="L118" s="75"/>
      <c r="M118" s="8"/>
      <c r="N118" s="75"/>
      <c r="O118" s="8"/>
      <c r="P118" s="75"/>
      <c r="Q118" s="8"/>
      <c r="R118" s="75"/>
      <c r="S118" s="71"/>
    </row>
    <row r="119" spans="1:19" ht="30" customHeight="1" thickBot="1">
      <c r="A119" s="76"/>
      <c r="B119" s="77" t="s">
        <v>74</v>
      </c>
      <c r="C119" s="78" t="str">
        <f>Spielplan!AG17</f>
        <v>[60] Neubig</v>
      </c>
      <c r="D119" s="79"/>
      <c r="E119" s="10"/>
      <c r="F119" s="80"/>
      <c r="G119" s="10"/>
      <c r="H119" s="80"/>
      <c r="I119" s="10"/>
      <c r="J119" s="80"/>
      <c r="K119" s="10"/>
      <c r="L119" s="80"/>
      <c r="M119" s="10"/>
      <c r="N119" s="80"/>
      <c r="O119" s="10"/>
      <c r="P119" s="80"/>
      <c r="Q119" s="10"/>
      <c r="R119" s="80"/>
      <c r="S119" s="76"/>
    </row>
    <row r="120" ht="15" customHeight="1" thickBot="1"/>
    <row r="121" spans="1:19" ht="16.5" customHeight="1">
      <c r="A121" s="123" t="s">
        <v>75</v>
      </c>
      <c r="B121" s="124"/>
      <c r="C121" s="124"/>
      <c r="D121" s="124"/>
      <c r="E121" s="124"/>
      <c r="F121" s="125"/>
      <c r="G121" s="126" t="s">
        <v>76</v>
      </c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7"/>
    </row>
    <row r="122" spans="1:19" ht="45" customHeight="1" thickBot="1">
      <c r="A122" s="128"/>
      <c r="B122" s="129"/>
      <c r="C122" s="129"/>
      <c r="D122" s="129"/>
      <c r="E122" s="129"/>
      <c r="F122" s="130"/>
      <c r="G122" s="131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32"/>
    </row>
    <row r="124" spans="1:19" ht="15" customHeight="1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</row>
    <row r="125" spans="1:19" s="81" customFormat="1" ht="15" customHeight="1">
      <c r="A125" s="81" t="str">
        <f>$C$4</f>
        <v>RSC Main-Kinzig</v>
      </c>
      <c r="S125" s="82" t="str">
        <f>$C$3</f>
        <v>29.04.2006</v>
      </c>
    </row>
    <row r="127" spans="1:19" ht="20.25">
      <c r="A127" s="91" t="str">
        <f>$C$2</f>
        <v>30. Deutsche Tischtennis Einzelmeisterschaften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</row>
    <row r="128" spans="1:19" ht="1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</row>
    <row r="130" spans="1:19" ht="30">
      <c r="A130" s="136" t="s">
        <v>65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</row>
    <row r="131" ht="15" customHeight="1" thickBot="1"/>
    <row r="132" spans="1:19" ht="15" customHeight="1">
      <c r="A132" s="62" t="s">
        <v>66</v>
      </c>
      <c r="B132" s="63" t="s">
        <v>3</v>
      </c>
      <c r="C132" s="63" t="s">
        <v>2</v>
      </c>
      <c r="D132" s="94" t="s">
        <v>67</v>
      </c>
      <c r="E132" s="95"/>
      <c r="F132" s="95"/>
      <c r="G132" s="95"/>
      <c r="H132" s="95"/>
      <c r="I132" s="95"/>
      <c r="J132" s="96"/>
      <c r="K132" s="64"/>
      <c r="L132" s="64"/>
      <c r="M132" s="64"/>
      <c r="N132" s="64"/>
      <c r="P132" s="133" t="s">
        <v>68</v>
      </c>
      <c r="Q132" s="134"/>
      <c r="R132" s="134"/>
      <c r="S132" s="135"/>
    </row>
    <row r="133" spans="1:19" ht="18" customHeight="1" thickBot="1">
      <c r="A133" s="65">
        <f>Spielplan!C18</f>
        <v>127</v>
      </c>
      <c r="B133" s="66">
        <f>Spielplan!D18</f>
        <v>14</v>
      </c>
      <c r="C133" s="67">
        <f>Spielplan!B18</f>
        <v>0.4791666666666667</v>
      </c>
      <c r="D133" s="97" t="str">
        <f>$C$5</f>
        <v>D1-3-Einzel</v>
      </c>
      <c r="E133" s="89"/>
      <c r="F133" s="89"/>
      <c r="G133" s="89"/>
      <c r="H133" s="89"/>
      <c r="I133" s="89"/>
      <c r="J133" s="90"/>
      <c r="K133" s="68"/>
      <c r="L133" s="68"/>
      <c r="M133" s="68"/>
      <c r="N133" s="68"/>
      <c r="P133" s="137"/>
      <c r="Q133" s="138"/>
      <c r="R133" s="138"/>
      <c r="S133" s="139"/>
    </row>
    <row r="134" ht="15" customHeight="1" thickBot="1">
      <c r="A134" s="69"/>
    </row>
    <row r="135" spans="1:19" ht="16.5" customHeight="1">
      <c r="A135" s="70" t="s">
        <v>69</v>
      </c>
      <c r="B135" s="123" t="s">
        <v>70</v>
      </c>
      <c r="C135" s="124"/>
      <c r="D135" s="127"/>
      <c r="E135" s="123" t="s">
        <v>14</v>
      </c>
      <c r="F135" s="127"/>
      <c r="G135" s="123" t="s">
        <v>13</v>
      </c>
      <c r="H135" s="127"/>
      <c r="I135" s="123" t="s">
        <v>12</v>
      </c>
      <c r="J135" s="127"/>
      <c r="K135" s="123" t="s">
        <v>11</v>
      </c>
      <c r="L135" s="127"/>
      <c r="M135" s="123" t="s">
        <v>10</v>
      </c>
      <c r="N135" s="127"/>
      <c r="O135" s="123" t="s">
        <v>71</v>
      </c>
      <c r="P135" s="127"/>
      <c r="Q135" s="123" t="s">
        <v>72</v>
      </c>
      <c r="R135" s="127"/>
      <c r="S135" s="70" t="s">
        <v>16</v>
      </c>
    </row>
    <row r="136" spans="1:19" ht="30" customHeight="1">
      <c r="A136" s="71"/>
      <c r="B136" s="72" t="s">
        <v>73</v>
      </c>
      <c r="C136" s="73" t="str">
        <f>Spielplan!AF18</f>
        <v>[60] Neubig</v>
      </c>
      <c r="D136" s="74"/>
      <c r="E136" s="8"/>
      <c r="F136" s="75"/>
      <c r="G136" s="8"/>
      <c r="H136" s="75"/>
      <c r="I136" s="8"/>
      <c r="J136" s="75"/>
      <c r="K136" s="8"/>
      <c r="L136" s="75"/>
      <c r="M136" s="8"/>
      <c r="N136" s="75"/>
      <c r="O136" s="8"/>
      <c r="P136" s="75"/>
      <c r="Q136" s="8"/>
      <c r="R136" s="75"/>
      <c r="S136" s="71"/>
    </row>
    <row r="137" spans="1:19" ht="30" customHeight="1" thickBot="1">
      <c r="A137" s="76"/>
      <c r="B137" s="77" t="s">
        <v>74</v>
      </c>
      <c r="C137" s="78" t="str">
        <f>Spielplan!AG18</f>
        <v>[59] Kurras</v>
      </c>
      <c r="D137" s="79"/>
      <c r="E137" s="10"/>
      <c r="F137" s="80"/>
      <c r="G137" s="10"/>
      <c r="H137" s="80"/>
      <c r="I137" s="10"/>
      <c r="J137" s="80"/>
      <c r="K137" s="10"/>
      <c r="L137" s="80"/>
      <c r="M137" s="10"/>
      <c r="N137" s="80"/>
      <c r="O137" s="10"/>
      <c r="P137" s="80"/>
      <c r="Q137" s="10"/>
      <c r="R137" s="80"/>
      <c r="S137" s="76"/>
    </row>
    <row r="138" ht="15" customHeight="1" thickBot="1"/>
    <row r="139" spans="1:19" ht="16.5" customHeight="1">
      <c r="A139" s="123" t="s">
        <v>75</v>
      </c>
      <c r="B139" s="124"/>
      <c r="C139" s="124"/>
      <c r="D139" s="124"/>
      <c r="E139" s="124"/>
      <c r="F139" s="125"/>
      <c r="G139" s="126" t="s">
        <v>76</v>
      </c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7"/>
    </row>
    <row r="140" spans="1:19" ht="45" customHeight="1" thickBot="1">
      <c r="A140" s="128"/>
      <c r="B140" s="129"/>
      <c r="C140" s="129"/>
      <c r="D140" s="129"/>
      <c r="E140" s="129"/>
      <c r="F140" s="130"/>
      <c r="G140" s="131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32"/>
    </row>
    <row r="142" spans="1:19" ht="15" customHeight="1">
      <c r="A142" s="61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</row>
    <row r="143" spans="1:19" s="81" customFormat="1" ht="15" customHeight="1">
      <c r="A143" s="81" t="str">
        <f>$C$4</f>
        <v>RSC Main-Kinzig</v>
      </c>
      <c r="S143" s="82" t="str">
        <f>$C$3</f>
        <v>29.04.2006</v>
      </c>
    </row>
    <row r="149" spans="1:19" ht="20.25">
      <c r="A149" s="91" t="str">
        <f>$C$2</f>
        <v>30. Deutsche Tischtennis Einzelmeisterschaften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</row>
    <row r="150" spans="1:19" ht="15" customHeight="1">
      <c r="A150" s="61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</row>
    <row r="152" spans="1:19" ht="30">
      <c r="A152" s="136" t="s">
        <v>65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</row>
    <row r="153" ht="15" customHeight="1" thickBot="1"/>
    <row r="154" spans="1:19" ht="15" customHeight="1">
      <c r="A154" s="62" t="s">
        <v>66</v>
      </c>
      <c r="B154" s="63" t="s">
        <v>3</v>
      </c>
      <c r="C154" s="63" t="s">
        <v>2</v>
      </c>
      <c r="D154" s="94" t="s">
        <v>67</v>
      </c>
      <c r="E154" s="95"/>
      <c r="F154" s="95"/>
      <c r="G154" s="95"/>
      <c r="H154" s="95"/>
      <c r="I154" s="95"/>
      <c r="J154" s="96"/>
      <c r="K154" s="64"/>
      <c r="L154" s="64"/>
      <c r="M154" s="64"/>
      <c r="N154" s="64"/>
      <c r="P154" s="133" t="s">
        <v>68</v>
      </c>
      <c r="Q154" s="134"/>
      <c r="R154" s="134"/>
      <c r="S154" s="135"/>
    </row>
    <row r="155" spans="1:19" ht="18" customHeight="1" thickBot="1">
      <c r="A155" s="65">
        <f>Spielplan!C19</f>
        <v>128</v>
      </c>
      <c r="B155" s="66">
        <f>Spielplan!D19</f>
        <v>15</v>
      </c>
      <c r="C155" s="67">
        <f>Spielplan!B19</f>
        <v>0.4791666666666667</v>
      </c>
      <c r="D155" s="97" t="str">
        <f>$C$5</f>
        <v>D1-3-Einzel</v>
      </c>
      <c r="E155" s="89"/>
      <c r="F155" s="89"/>
      <c r="G155" s="89"/>
      <c r="H155" s="89"/>
      <c r="I155" s="89"/>
      <c r="J155" s="90"/>
      <c r="K155" s="68"/>
      <c r="L155" s="68"/>
      <c r="M155" s="68"/>
      <c r="N155" s="68"/>
      <c r="P155" s="137"/>
      <c r="Q155" s="138"/>
      <c r="R155" s="138"/>
      <c r="S155" s="139"/>
    </row>
    <row r="156" ht="15" customHeight="1" thickBot="1">
      <c r="A156" s="69"/>
    </row>
    <row r="157" spans="1:19" ht="16.5" customHeight="1">
      <c r="A157" s="70" t="s">
        <v>69</v>
      </c>
      <c r="B157" s="123" t="s">
        <v>70</v>
      </c>
      <c r="C157" s="124"/>
      <c r="D157" s="127"/>
      <c r="E157" s="123" t="s">
        <v>14</v>
      </c>
      <c r="F157" s="127"/>
      <c r="G157" s="123" t="s">
        <v>13</v>
      </c>
      <c r="H157" s="127"/>
      <c r="I157" s="123" t="s">
        <v>12</v>
      </c>
      <c r="J157" s="127"/>
      <c r="K157" s="123" t="s">
        <v>11</v>
      </c>
      <c r="L157" s="127"/>
      <c r="M157" s="123" t="s">
        <v>10</v>
      </c>
      <c r="N157" s="127"/>
      <c r="O157" s="123" t="s">
        <v>71</v>
      </c>
      <c r="P157" s="127"/>
      <c r="Q157" s="123" t="s">
        <v>72</v>
      </c>
      <c r="R157" s="127"/>
      <c r="S157" s="70" t="s">
        <v>16</v>
      </c>
    </row>
    <row r="158" spans="1:19" ht="30" customHeight="1">
      <c r="A158" s="71"/>
      <c r="B158" s="72" t="s">
        <v>73</v>
      </c>
      <c r="C158" s="73" t="str">
        <f>Spielplan!AF19</f>
        <v>[58] Kehrberg</v>
      </c>
      <c r="D158" s="74"/>
      <c r="E158" s="8"/>
      <c r="F158" s="75"/>
      <c r="G158" s="8"/>
      <c r="H158" s="75"/>
      <c r="I158" s="8"/>
      <c r="J158" s="75"/>
      <c r="K158" s="8"/>
      <c r="L158" s="75"/>
      <c r="M158" s="8"/>
      <c r="N158" s="75"/>
      <c r="O158" s="8"/>
      <c r="P158" s="75"/>
      <c r="Q158" s="8"/>
      <c r="R158" s="75"/>
      <c r="S158" s="71"/>
    </row>
    <row r="159" spans="1:19" ht="30" customHeight="1" thickBot="1">
      <c r="A159" s="76"/>
      <c r="B159" s="77" t="s">
        <v>74</v>
      </c>
      <c r="C159" s="78" t="str">
        <f>Spielplan!AG19</f>
        <v>[56] </v>
      </c>
      <c r="D159" s="79"/>
      <c r="E159" s="10"/>
      <c r="F159" s="80"/>
      <c r="G159" s="10"/>
      <c r="H159" s="80"/>
      <c r="I159" s="10"/>
      <c r="J159" s="80"/>
      <c r="K159" s="10"/>
      <c r="L159" s="80"/>
      <c r="M159" s="10"/>
      <c r="N159" s="80"/>
      <c r="O159" s="10"/>
      <c r="P159" s="80"/>
      <c r="Q159" s="10"/>
      <c r="R159" s="80"/>
      <c r="S159" s="76"/>
    </row>
    <row r="160" ht="15" customHeight="1" thickBot="1"/>
    <row r="161" spans="1:19" ht="16.5" customHeight="1">
      <c r="A161" s="123" t="s">
        <v>75</v>
      </c>
      <c r="B161" s="124"/>
      <c r="C161" s="124"/>
      <c r="D161" s="124"/>
      <c r="E161" s="124"/>
      <c r="F161" s="125"/>
      <c r="G161" s="126" t="s">
        <v>76</v>
      </c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7"/>
    </row>
    <row r="162" spans="1:19" ht="45" customHeight="1" thickBot="1">
      <c r="A162" s="128"/>
      <c r="B162" s="129"/>
      <c r="C162" s="129"/>
      <c r="D162" s="129"/>
      <c r="E162" s="129"/>
      <c r="F162" s="130"/>
      <c r="G162" s="131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32"/>
    </row>
    <row r="164" spans="1:19" ht="15" customHeight="1">
      <c r="A164" s="61"/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</row>
    <row r="165" spans="1:19" s="81" customFormat="1" ht="15" customHeight="1">
      <c r="A165" s="81" t="str">
        <f>$C$4</f>
        <v>RSC Main-Kinzig</v>
      </c>
      <c r="S165" s="82" t="str">
        <f>$C$3</f>
        <v>29.04.2006</v>
      </c>
    </row>
    <row r="167" spans="1:19" ht="20.25">
      <c r="A167" s="91" t="str">
        <f>$C$2</f>
        <v>30. Deutsche Tischtennis Einzelmeisterschaften</v>
      </c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</row>
    <row r="168" spans="1:19" ht="15" customHeight="1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</row>
    <row r="170" spans="1:19" ht="30">
      <c r="A170" s="136" t="s">
        <v>65</v>
      </c>
      <c r="B170" s="136"/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</row>
    <row r="171" ht="15" customHeight="1" thickBot="1"/>
    <row r="172" spans="1:19" ht="15" customHeight="1">
      <c r="A172" s="62" t="s">
        <v>66</v>
      </c>
      <c r="B172" s="63" t="s">
        <v>3</v>
      </c>
      <c r="C172" s="63" t="s">
        <v>2</v>
      </c>
      <c r="D172" s="94" t="s">
        <v>67</v>
      </c>
      <c r="E172" s="95"/>
      <c r="F172" s="95"/>
      <c r="G172" s="95"/>
      <c r="H172" s="95"/>
      <c r="I172" s="95"/>
      <c r="J172" s="96"/>
      <c r="K172" s="64"/>
      <c r="L172" s="64"/>
      <c r="M172" s="64"/>
      <c r="N172" s="64"/>
      <c r="P172" s="133" t="s">
        <v>68</v>
      </c>
      <c r="Q172" s="134"/>
      <c r="R172" s="134"/>
      <c r="S172" s="135"/>
    </row>
    <row r="173" spans="1:19" ht="18" customHeight="1" thickBot="1">
      <c r="A173" s="65">
        <f>Spielplan!C20</f>
        <v>129</v>
      </c>
      <c r="B173" s="66">
        <f>Spielplan!D20</f>
        <v>16</v>
      </c>
      <c r="C173" s="67">
        <f>Spielplan!B20</f>
        <v>0.4791666666666667</v>
      </c>
      <c r="D173" s="97" t="str">
        <f>$C$5</f>
        <v>D1-3-Einzel</v>
      </c>
      <c r="E173" s="89"/>
      <c r="F173" s="89"/>
      <c r="G173" s="89"/>
      <c r="H173" s="89"/>
      <c r="I173" s="89"/>
      <c r="J173" s="90"/>
      <c r="K173" s="68"/>
      <c r="L173" s="68"/>
      <c r="M173" s="68"/>
      <c r="N173" s="68"/>
      <c r="P173" s="137"/>
      <c r="Q173" s="138"/>
      <c r="R173" s="138"/>
      <c r="S173" s="139"/>
    </row>
    <row r="174" ht="15" customHeight="1" thickBot="1">
      <c r="A174" s="69"/>
    </row>
    <row r="175" spans="1:19" ht="16.5" customHeight="1">
      <c r="A175" s="70" t="s">
        <v>69</v>
      </c>
      <c r="B175" s="123" t="s">
        <v>70</v>
      </c>
      <c r="C175" s="124"/>
      <c r="D175" s="127"/>
      <c r="E175" s="123" t="s">
        <v>14</v>
      </c>
      <c r="F175" s="127"/>
      <c r="G175" s="123" t="s">
        <v>13</v>
      </c>
      <c r="H175" s="127"/>
      <c r="I175" s="123" t="s">
        <v>12</v>
      </c>
      <c r="J175" s="127"/>
      <c r="K175" s="123" t="s">
        <v>11</v>
      </c>
      <c r="L175" s="127"/>
      <c r="M175" s="123" t="s">
        <v>10</v>
      </c>
      <c r="N175" s="127"/>
      <c r="O175" s="123" t="s">
        <v>71</v>
      </c>
      <c r="P175" s="127"/>
      <c r="Q175" s="123" t="s">
        <v>72</v>
      </c>
      <c r="R175" s="127"/>
      <c r="S175" s="70" t="s">
        <v>16</v>
      </c>
    </row>
    <row r="176" spans="1:19" ht="30" customHeight="1">
      <c r="A176" s="71"/>
      <c r="B176" s="72" t="s">
        <v>73</v>
      </c>
      <c r="C176" s="73" t="str">
        <f>Spielplan!AF20</f>
        <v>[61] Schippmann</v>
      </c>
      <c r="D176" s="74"/>
      <c r="E176" s="8"/>
      <c r="F176" s="75"/>
      <c r="G176" s="8"/>
      <c r="H176" s="75"/>
      <c r="I176" s="8"/>
      <c r="J176" s="75"/>
      <c r="K176" s="8"/>
      <c r="L176" s="75"/>
      <c r="M176" s="8"/>
      <c r="N176" s="75"/>
      <c r="O176" s="8"/>
      <c r="P176" s="75"/>
      <c r="Q176" s="8"/>
      <c r="R176" s="75"/>
      <c r="S176" s="71"/>
    </row>
    <row r="177" spans="1:19" ht="30" customHeight="1" thickBot="1">
      <c r="A177" s="76"/>
      <c r="B177" s="77" t="s">
        <v>74</v>
      </c>
      <c r="C177" s="78" t="str">
        <f>Spielplan!AG20</f>
        <v>[57] Gottschalk</v>
      </c>
      <c r="D177" s="79"/>
      <c r="E177" s="10"/>
      <c r="F177" s="80"/>
      <c r="G177" s="10"/>
      <c r="H177" s="80"/>
      <c r="I177" s="10"/>
      <c r="J177" s="80"/>
      <c r="K177" s="10"/>
      <c r="L177" s="80"/>
      <c r="M177" s="10"/>
      <c r="N177" s="80"/>
      <c r="O177" s="10"/>
      <c r="P177" s="80"/>
      <c r="Q177" s="10"/>
      <c r="R177" s="80"/>
      <c r="S177" s="76"/>
    </row>
    <row r="178" ht="15" customHeight="1" thickBot="1"/>
    <row r="179" spans="1:19" ht="16.5" customHeight="1">
      <c r="A179" s="123" t="s">
        <v>75</v>
      </c>
      <c r="B179" s="124"/>
      <c r="C179" s="124"/>
      <c r="D179" s="124"/>
      <c r="E179" s="124"/>
      <c r="F179" s="125"/>
      <c r="G179" s="126" t="s">
        <v>76</v>
      </c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7"/>
    </row>
    <row r="180" spans="1:19" ht="45" customHeight="1" thickBot="1">
      <c r="A180" s="128"/>
      <c r="B180" s="129"/>
      <c r="C180" s="129"/>
      <c r="D180" s="129"/>
      <c r="E180" s="129"/>
      <c r="F180" s="130"/>
      <c r="G180" s="131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32"/>
    </row>
    <row r="182" spans="1:19" ht="15" customHeight="1">
      <c r="A182" s="61"/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</row>
    <row r="183" spans="1:19" s="81" customFormat="1" ht="15" customHeight="1">
      <c r="A183" s="81" t="str">
        <f>$C$4</f>
        <v>RSC Main-Kinzig</v>
      </c>
      <c r="S183" s="82" t="str">
        <f>$C$3</f>
        <v>29.04.2006</v>
      </c>
    </row>
    <row r="189" spans="1:19" ht="20.25">
      <c r="A189" s="91" t="str">
        <f>$C$2</f>
        <v>30. Deutsche Tischtennis Einzelmeisterschaften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</row>
    <row r="190" spans="1:19" ht="15" customHeight="1">
      <c r="A190" s="61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</row>
    <row r="192" spans="1:19" ht="30">
      <c r="A192" s="136" t="s">
        <v>65</v>
      </c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</row>
    <row r="193" ht="15" customHeight="1" thickBot="1"/>
    <row r="194" spans="1:19" ht="15" customHeight="1">
      <c r="A194" s="62" t="s">
        <v>66</v>
      </c>
      <c r="B194" s="63" t="s">
        <v>3</v>
      </c>
      <c r="C194" s="63" t="s">
        <v>2</v>
      </c>
      <c r="D194" s="94" t="s">
        <v>67</v>
      </c>
      <c r="E194" s="95"/>
      <c r="F194" s="95"/>
      <c r="G194" s="95"/>
      <c r="H194" s="95"/>
      <c r="I194" s="95"/>
      <c r="J194" s="96"/>
      <c r="K194" s="64"/>
      <c r="L194" s="64"/>
      <c r="M194" s="64"/>
      <c r="N194" s="64"/>
      <c r="P194" s="133" t="s">
        <v>68</v>
      </c>
      <c r="Q194" s="134"/>
      <c r="R194" s="134"/>
      <c r="S194" s="135"/>
    </row>
    <row r="195" spans="1:19" ht="18" customHeight="1" thickBot="1">
      <c r="A195" s="65">
        <f>Spielplan!C21</f>
        <v>130</v>
      </c>
      <c r="B195" s="66">
        <f>Spielplan!D21</f>
        <v>14</v>
      </c>
      <c r="C195" s="67">
        <f>Spielplan!B21</f>
        <v>0.5208333333333334</v>
      </c>
      <c r="D195" s="97" t="str">
        <f>$C$5</f>
        <v>D1-3-Einzel</v>
      </c>
      <c r="E195" s="89"/>
      <c r="F195" s="89"/>
      <c r="G195" s="89"/>
      <c r="H195" s="89"/>
      <c r="I195" s="89"/>
      <c r="J195" s="90"/>
      <c r="K195" s="68"/>
      <c r="L195" s="68"/>
      <c r="M195" s="68"/>
      <c r="N195" s="68"/>
      <c r="P195" s="137"/>
      <c r="Q195" s="138"/>
      <c r="R195" s="138"/>
      <c r="S195" s="139"/>
    </row>
    <row r="196" ht="15" customHeight="1" thickBot="1">
      <c r="A196" s="69"/>
    </row>
    <row r="197" spans="1:19" ht="16.5" customHeight="1">
      <c r="A197" s="70" t="s">
        <v>69</v>
      </c>
      <c r="B197" s="123" t="s">
        <v>70</v>
      </c>
      <c r="C197" s="124"/>
      <c r="D197" s="127"/>
      <c r="E197" s="123" t="s">
        <v>14</v>
      </c>
      <c r="F197" s="127"/>
      <c r="G197" s="123" t="s">
        <v>13</v>
      </c>
      <c r="H197" s="127"/>
      <c r="I197" s="123" t="s">
        <v>12</v>
      </c>
      <c r="J197" s="127"/>
      <c r="K197" s="123" t="s">
        <v>11</v>
      </c>
      <c r="L197" s="127"/>
      <c r="M197" s="123" t="s">
        <v>10</v>
      </c>
      <c r="N197" s="127"/>
      <c r="O197" s="123" t="s">
        <v>71</v>
      </c>
      <c r="P197" s="127"/>
      <c r="Q197" s="123" t="s">
        <v>72</v>
      </c>
      <c r="R197" s="127"/>
      <c r="S197" s="70" t="s">
        <v>16</v>
      </c>
    </row>
    <row r="198" spans="1:19" ht="30" customHeight="1">
      <c r="A198" s="71"/>
      <c r="B198" s="72" t="s">
        <v>73</v>
      </c>
      <c r="C198" s="73" t="str">
        <f>Spielplan!AF21</f>
        <v>[59] Kurras</v>
      </c>
      <c r="D198" s="74"/>
      <c r="E198" s="8"/>
      <c r="F198" s="75"/>
      <c r="G198" s="8"/>
      <c r="H198" s="75"/>
      <c r="I198" s="8"/>
      <c r="J198" s="75"/>
      <c r="K198" s="8"/>
      <c r="L198" s="75"/>
      <c r="M198" s="8"/>
      <c r="N198" s="75"/>
      <c r="O198" s="8"/>
      <c r="P198" s="75"/>
      <c r="Q198" s="8"/>
      <c r="R198" s="75"/>
      <c r="S198" s="71"/>
    </row>
    <row r="199" spans="1:19" ht="30" customHeight="1" thickBot="1">
      <c r="A199" s="76"/>
      <c r="B199" s="77" t="s">
        <v>74</v>
      </c>
      <c r="C199" s="78" t="str">
        <f>Spielplan!AG21</f>
        <v>[57] Gottschalk</v>
      </c>
      <c r="D199" s="79"/>
      <c r="E199" s="10"/>
      <c r="F199" s="80"/>
      <c r="G199" s="10"/>
      <c r="H199" s="80"/>
      <c r="I199" s="10"/>
      <c r="J199" s="80"/>
      <c r="K199" s="10"/>
      <c r="L199" s="80"/>
      <c r="M199" s="10"/>
      <c r="N199" s="80"/>
      <c r="O199" s="10"/>
      <c r="P199" s="80"/>
      <c r="Q199" s="10"/>
      <c r="R199" s="80"/>
      <c r="S199" s="76"/>
    </row>
    <row r="200" ht="15" customHeight="1" thickBot="1"/>
    <row r="201" spans="1:19" ht="16.5" customHeight="1">
      <c r="A201" s="123" t="s">
        <v>75</v>
      </c>
      <c r="B201" s="124"/>
      <c r="C201" s="124"/>
      <c r="D201" s="124"/>
      <c r="E201" s="124"/>
      <c r="F201" s="125"/>
      <c r="G201" s="126" t="s">
        <v>76</v>
      </c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7"/>
    </row>
    <row r="202" spans="1:19" ht="45" customHeight="1" thickBot="1">
      <c r="A202" s="128"/>
      <c r="B202" s="129"/>
      <c r="C202" s="129"/>
      <c r="D202" s="129"/>
      <c r="E202" s="129"/>
      <c r="F202" s="130"/>
      <c r="G202" s="131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32"/>
    </row>
    <row r="204" spans="1:19" ht="15" customHeight="1">
      <c r="A204" s="61"/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</row>
    <row r="205" spans="1:19" s="81" customFormat="1" ht="15" customHeight="1">
      <c r="A205" s="81" t="str">
        <f>$C$4</f>
        <v>RSC Main-Kinzig</v>
      </c>
      <c r="S205" s="82" t="str">
        <f>$C$3</f>
        <v>29.04.2006</v>
      </c>
    </row>
    <row r="207" spans="1:19" ht="20.25">
      <c r="A207" s="91" t="str">
        <f>$C$2</f>
        <v>30. Deutsche Tischtennis Einzelmeisterschaften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</row>
    <row r="208" spans="1:19" ht="15" customHeight="1">
      <c r="A208" s="61"/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</row>
    <row r="210" spans="1:19" ht="30">
      <c r="A210" s="136" t="s">
        <v>65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</row>
    <row r="211" ht="15" customHeight="1" thickBot="1"/>
    <row r="212" spans="1:19" ht="15" customHeight="1">
      <c r="A212" s="62" t="s">
        <v>66</v>
      </c>
      <c r="B212" s="63" t="s">
        <v>3</v>
      </c>
      <c r="C212" s="63" t="s">
        <v>2</v>
      </c>
      <c r="D212" s="94" t="s">
        <v>67</v>
      </c>
      <c r="E212" s="95"/>
      <c r="F212" s="95"/>
      <c r="G212" s="95"/>
      <c r="H212" s="95"/>
      <c r="I212" s="95"/>
      <c r="J212" s="96"/>
      <c r="K212" s="64"/>
      <c r="L212" s="64"/>
      <c r="M212" s="64"/>
      <c r="N212" s="64"/>
      <c r="P212" s="133" t="s">
        <v>68</v>
      </c>
      <c r="Q212" s="134"/>
      <c r="R212" s="134"/>
      <c r="S212" s="135"/>
    </row>
    <row r="213" spans="1:19" ht="18" customHeight="1" thickBot="1">
      <c r="A213" s="65">
        <f>Spielplan!C22</f>
        <v>131</v>
      </c>
      <c r="B213" s="66">
        <f>Spielplan!D22</f>
        <v>15</v>
      </c>
      <c r="C213" s="67">
        <f>Spielplan!B22</f>
        <v>0.5208333333333334</v>
      </c>
      <c r="D213" s="97" t="str">
        <f>$C$5</f>
        <v>D1-3-Einzel</v>
      </c>
      <c r="E213" s="89"/>
      <c r="F213" s="89"/>
      <c r="G213" s="89"/>
      <c r="H213" s="89"/>
      <c r="I213" s="89"/>
      <c r="J213" s="90"/>
      <c r="K213" s="68"/>
      <c r="L213" s="68"/>
      <c r="M213" s="68"/>
      <c r="N213" s="68"/>
      <c r="P213" s="137"/>
      <c r="Q213" s="138"/>
      <c r="R213" s="138"/>
      <c r="S213" s="139"/>
    </row>
    <row r="214" ht="15" customHeight="1" thickBot="1">
      <c r="A214" s="69"/>
    </row>
    <row r="215" spans="1:19" ht="16.5" customHeight="1">
      <c r="A215" s="70" t="s">
        <v>69</v>
      </c>
      <c r="B215" s="123" t="s">
        <v>70</v>
      </c>
      <c r="C215" s="124"/>
      <c r="D215" s="127"/>
      <c r="E215" s="123" t="s">
        <v>14</v>
      </c>
      <c r="F215" s="127"/>
      <c r="G215" s="123" t="s">
        <v>13</v>
      </c>
      <c r="H215" s="127"/>
      <c r="I215" s="123" t="s">
        <v>12</v>
      </c>
      <c r="J215" s="127"/>
      <c r="K215" s="123" t="s">
        <v>11</v>
      </c>
      <c r="L215" s="127"/>
      <c r="M215" s="123" t="s">
        <v>10</v>
      </c>
      <c r="N215" s="127"/>
      <c r="O215" s="123" t="s">
        <v>71</v>
      </c>
      <c r="P215" s="127"/>
      <c r="Q215" s="123" t="s">
        <v>72</v>
      </c>
      <c r="R215" s="127"/>
      <c r="S215" s="70" t="s">
        <v>16</v>
      </c>
    </row>
    <row r="216" spans="1:19" ht="30" customHeight="1">
      <c r="A216" s="71"/>
      <c r="B216" s="72" t="s">
        <v>73</v>
      </c>
      <c r="C216" s="73" t="str">
        <f>Spielplan!AF22</f>
        <v>[56] </v>
      </c>
      <c r="D216" s="74"/>
      <c r="E216" s="8"/>
      <c r="F216" s="75"/>
      <c r="G216" s="8"/>
      <c r="H216" s="75"/>
      <c r="I216" s="8"/>
      <c r="J216" s="75"/>
      <c r="K216" s="8"/>
      <c r="L216" s="75"/>
      <c r="M216" s="8"/>
      <c r="N216" s="75"/>
      <c r="O216" s="8"/>
      <c r="P216" s="75"/>
      <c r="Q216" s="8"/>
      <c r="R216" s="75"/>
      <c r="S216" s="71"/>
    </row>
    <row r="217" spans="1:19" ht="30" customHeight="1" thickBot="1">
      <c r="A217" s="76"/>
      <c r="B217" s="77" t="s">
        <v>74</v>
      </c>
      <c r="C217" s="78" t="str">
        <f>Spielplan!AG22</f>
        <v>[61] Schippmann</v>
      </c>
      <c r="D217" s="79"/>
      <c r="E217" s="10"/>
      <c r="F217" s="80"/>
      <c r="G217" s="10"/>
      <c r="H217" s="80"/>
      <c r="I217" s="10"/>
      <c r="J217" s="80"/>
      <c r="K217" s="10"/>
      <c r="L217" s="80"/>
      <c r="M217" s="10"/>
      <c r="N217" s="80"/>
      <c r="O217" s="10"/>
      <c r="P217" s="80"/>
      <c r="Q217" s="10"/>
      <c r="R217" s="80"/>
      <c r="S217" s="76"/>
    </row>
    <row r="218" ht="15" customHeight="1" thickBot="1"/>
    <row r="219" spans="1:19" ht="16.5" customHeight="1">
      <c r="A219" s="123" t="s">
        <v>75</v>
      </c>
      <c r="B219" s="124"/>
      <c r="C219" s="124"/>
      <c r="D219" s="124"/>
      <c r="E219" s="124"/>
      <c r="F219" s="125"/>
      <c r="G219" s="126" t="s">
        <v>76</v>
      </c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7"/>
    </row>
    <row r="220" spans="1:19" ht="45" customHeight="1" thickBot="1">
      <c r="A220" s="128"/>
      <c r="B220" s="129"/>
      <c r="C220" s="129"/>
      <c r="D220" s="129"/>
      <c r="E220" s="129"/>
      <c r="F220" s="130"/>
      <c r="G220" s="131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32"/>
    </row>
    <row r="222" spans="1:19" ht="15" customHeight="1">
      <c r="A222" s="61"/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</row>
    <row r="223" spans="1:19" s="81" customFormat="1" ht="15" customHeight="1">
      <c r="A223" s="81" t="str">
        <f>$C$4</f>
        <v>RSC Main-Kinzig</v>
      </c>
      <c r="S223" s="82" t="str">
        <f>$C$3</f>
        <v>29.04.2006</v>
      </c>
    </row>
    <row r="229" spans="1:19" ht="20.25">
      <c r="A229" s="91" t="str">
        <f>$C$2</f>
        <v>30. Deutsche Tischtennis Einzelmeisterschaften</v>
      </c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</row>
    <row r="230" spans="1:19" ht="15" customHeight="1">
      <c r="A230" s="61"/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</row>
    <row r="232" spans="1:19" ht="30">
      <c r="A232" s="136" t="s">
        <v>65</v>
      </c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</row>
    <row r="233" ht="15" customHeight="1" thickBot="1"/>
    <row r="234" spans="1:19" ht="15" customHeight="1">
      <c r="A234" s="62" t="s">
        <v>66</v>
      </c>
      <c r="B234" s="63" t="s">
        <v>3</v>
      </c>
      <c r="C234" s="63" t="s">
        <v>2</v>
      </c>
      <c r="D234" s="94" t="s">
        <v>67</v>
      </c>
      <c r="E234" s="95"/>
      <c r="F234" s="95"/>
      <c r="G234" s="95"/>
      <c r="H234" s="95"/>
      <c r="I234" s="95"/>
      <c r="J234" s="96"/>
      <c r="K234" s="64"/>
      <c r="L234" s="64"/>
      <c r="M234" s="64"/>
      <c r="N234" s="64"/>
      <c r="P234" s="133" t="s">
        <v>68</v>
      </c>
      <c r="Q234" s="134"/>
      <c r="R234" s="134"/>
      <c r="S234" s="135"/>
    </row>
    <row r="235" spans="1:19" ht="18" customHeight="1" thickBot="1">
      <c r="A235" s="65">
        <f>Spielplan!C23</f>
        <v>132</v>
      </c>
      <c r="B235" s="66">
        <f>Spielplan!D23</f>
        <v>16</v>
      </c>
      <c r="C235" s="67">
        <f>Spielplan!B23</f>
        <v>0.5208333333333334</v>
      </c>
      <c r="D235" s="97" t="str">
        <f>$C$5</f>
        <v>D1-3-Einzel</v>
      </c>
      <c r="E235" s="89"/>
      <c r="F235" s="89"/>
      <c r="G235" s="89"/>
      <c r="H235" s="89"/>
      <c r="I235" s="89"/>
      <c r="J235" s="90"/>
      <c r="K235" s="68"/>
      <c r="L235" s="68"/>
      <c r="M235" s="68"/>
      <c r="N235" s="68"/>
      <c r="P235" s="137"/>
      <c r="Q235" s="138"/>
      <c r="R235" s="138"/>
      <c r="S235" s="139"/>
    </row>
    <row r="236" ht="15" customHeight="1" thickBot="1">
      <c r="A236" s="69"/>
    </row>
    <row r="237" spans="1:19" ht="16.5" customHeight="1">
      <c r="A237" s="70" t="s">
        <v>69</v>
      </c>
      <c r="B237" s="123" t="s">
        <v>70</v>
      </c>
      <c r="C237" s="124"/>
      <c r="D237" s="127"/>
      <c r="E237" s="123" t="s">
        <v>14</v>
      </c>
      <c r="F237" s="127"/>
      <c r="G237" s="123" t="s">
        <v>13</v>
      </c>
      <c r="H237" s="127"/>
      <c r="I237" s="123" t="s">
        <v>12</v>
      </c>
      <c r="J237" s="127"/>
      <c r="K237" s="123" t="s">
        <v>11</v>
      </c>
      <c r="L237" s="127"/>
      <c r="M237" s="123" t="s">
        <v>10</v>
      </c>
      <c r="N237" s="127"/>
      <c r="O237" s="123" t="s">
        <v>71</v>
      </c>
      <c r="P237" s="127"/>
      <c r="Q237" s="123" t="s">
        <v>72</v>
      </c>
      <c r="R237" s="127"/>
      <c r="S237" s="70" t="s">
        <v>16</v>
      </c>
    </row>
    <row r="238" spans="1:19" ht="30" customHeight="1">
      <c r="A238" s="71"/>
      <c r="B238" s="72" t="s">
        <v>73</v>
      </c>
      <c r="C238" s="73" t="str">
        <f>Spielplan!AF23</f>
        <v>[60] Neubig</v>
      </c>
      <c r="D238" s="74"/>
      <c r="E238" s="8"/>
      <c r="F238" s="75"/>
      <c r="G238" s="8"/>
      <c r="H238" s="75"/>
      <c r="I238" s="8"/>
      <c r="J238" s="75"/>
      <c r="K238" s="8"/>
      <c r="L238" s="75"/>
      <c r="M238" s="8"/>
      <c r="N238" s="75"/>
      <c r="O238" s="8"/>
      <c r="P238" s="75"/>
      <c r="Q238" s="8"/>
      <c r="R238" s="75"/>
      <c r="S238" s="71"/>
    </row>
    <row r="239" spans="1:19" ht="30" customHeight="1" thickBot="1">
      <c r="A239" s="76"/>
      <c r="B239" s="77" t="s">
        <v>74</v>
      </c>
      <c r="C239" s="78" t="str">
        <f>Spielplan!AG23</f>
        <v>[58] Kehrberg</v>
      </c>
      <c r="D239" s="79"/>
      <c r="E239" s="10"/>
      <c r="F239" s="80"/>
      <c r="G239" s="10"/>
      <c r="H239" s="80"/>
      <c r="I239" s="10"/>
      <c r="J239" s="80"/>
      <c r="K239" s="10"/>
      <c r="L239" s="80"/>
      <c r="M239" s="10"/>
      <c r="N239" s="80"/>
      <c r="O239" s="10"/>
      <c r="P239" s="80"/>
      <c r="Q239" s="10"/>
      <c r="R239" s="80"/>
      <c r="S239" s="76"/>
    </row>
    <row r="240" ht="15" customHeight="1" thickBot="1"/>
    <row r="241" spans="1:19" ht="16.5" customHeight="1">
      <c r="A241" s="123" t="s">
        <v>75</v>
      </c>
      <c r="B241" s="124"/>
      <c r="C241" s="124"/>
      <c r="D241" s="124"/>
      <c r="E241" s="124"/>
      <c r="F241" s="125"/>
      <c r="G241" s="126" t="s">
        <v>76</v>
      </c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7"/>
    </row>
    <row r="242" spans="1:19" ht="45" customHeight="1" thickBot="1">
      <c r="A242" s="128"/>
      <c r="B242" s="129"/>
      <c r="C242" s="129"/>
      <c r="D242" s="129"/>
      <c r="E242" s="129"/>
      <c r="F242" s="130"/>
      <c r="G242" s="131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32"/>
    </row>
    <row r="244" spans="1:19" ht="15" customHeight="1">
      <c r="A244" s="61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</row>
    <row r="245" spans="1:19" s="81" customFormat="1" ht="15" customHeight="1">
      <c r="A245" s="81" t="str">
        <f>$C$4</f>
        <v>RSC Main-Kinzig</v>
      </c>
      <c r="S245" s="82" t="str">
        <f>$C$3</f>
        <v>29.04.2006</v>
      </c>
    </row>
    <row r="247" spans="1:19" ht="20.25">
      <c r="A247" s="91" t="str">
        <f>$C$2</f>
        <v>30. Deutsche Tischtennis Einzelmeisterschaften</v>
      </c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</row>
    <row r="248" spans="1:19" ht="15" customHeight="1">
      <c r="A248" s="61"/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</row>
    <row r="250" spans="1:19" ht="30">
      <c r="A250" s="136" t="s">
        <v>65</v>
      </c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</row>
    <row r="251" ht="15" customHeight="1" thickBot="1"/>
    <row r="252" spans="1:19" ht="15" customHeight="1">
      <c r="A252" s="62" t="s">
        <v>66</v>
      </c>
      <c r="B252" s="63" t="s">
        <v>3</v>
      </c>
      <c r="C252" s="63" t="s">
        <v>2</v>
      </c>
      <c r="D252" s="94" t="s">
        <v>67</v>
      </c>
      <c r="E252" s="95"/>
      <c r="F252" s="95"/>
      <c r="G252" s="95"/>
      <c r="H252" s="95"/>
      <c r="I252" s="95"/>
      <c r="J252" s="96"/>
      <c r="K252" s="64"/>
      <c r="L252" s="64"/>
      <c r="M252" s="64"/>
      <c r="N252" s="64"/>
      <c r="P252" s="133" t="s">
        <v>68</v>
      </c>
      <c r="Q252" s="134"/>
      <c r="R252" s="134"/>
      <c r="S252" s="135"/>
    </row>
    <row r="253" spans="1:19" ht="18" customHeight="1" thickBot="1">
      <c r="A253" s="65">
        <f>Spielplan!C24</f>
        <v>133</v>
      </c>
      <c r="B253" s="66">
        <f>Spielplan!D24</f>
        <v>14</v>
      </c>
      <c r="C253" s="67">
        <f>Spielplan!B24</f>
        <v>0.5625</v>
      </c>
      <c r="D253" s="97" t="str">
        <f>$C$5</f>
        <v>D1-3-Einzel</v>
      </c>
      <c r="E253" s="89"/>
      <c r="F253" s="89"/>
      <c r="G253" s="89"/>
      <c r="H253" s="89"/>
      <c r="I253" s="89"/>
      <c r="J253" s="90"/>
      <c r="K253" s="68"/>
      <c r="L253" s="68"/>
      <c r="M253" s="68"/>
      <c r="N253" s="68"/>
      <c r="P253" s="137"/>
      <c r="Q253" s="138"/>
      <c r="R253" s="138"/>
      <c r="S253" s="139"/>
    </row>
    <row r="254" ht="15" customHeight="1" thickBot="1">
      <c r="A254" s="69"/>
    </row>
    <row r="255" spans="1:19" ht="16.5" customHeight="1">
      <c r="A255" s="70" t="s">
        <v>69</v>
      </c>
      <c r="B255" s="123" t="s">
        <v>70</v>
      </c>
      <c r="C255" s="124"/>
      <c r="D255" s="127"/>
      <c r="E255" s="123" t="s">
        <v>14</v>
      </c>
      <c r="F255" s="127"/>
      <c r="G255" s="123" t="s">
        <v>13</v>
      </c>
      <c r="H255" s="127"/>
      <c r="I255" s="123" t="s">
        <v>12</v>
      </c>
      <c r="J255" s="127"/>
      <c r="K255" s="123" t="s">
        <v>11</v>
      </c>
      <c r="L255" s="127"/>
      <c r="M255" s="123" t="s">
        <v>10</v>
      </c>
      <c r="N255" s="127"/>
      <c r="O255" s="123" t="s">
        <v>71</v>
      </c>
      <c r="P255" s="127"/>
      <c r="Q255" s="123" t="s">
        <v>72</v>
      </c>
      <c r="R255" s="127"/>
      <c r="S255" s="70" t="s">
        <v>16</v>
      </c>
    </row>
    <row r="256" spans="1:19" ht="30" customHeight="1">
      <c r="A256" s="71"/>
      <c r="B256" s="72" t="s">
        <v>73</v>
      </c>
      <c r="C256" s="73" t="str">
        <f>Spielplan!AF24</f>
        <v>[58] Kehrberg</v>
      </c>
      <c r="D256" s="74"/>
      <c r="E256" s="8"/>
      <c r="F256" s="75"/>
      <c r="G256" s="8"/>
      <c r="H256" s="75"/>
      <c r="I256" s="8"/>
      <c r="J256" s="75"/>
      <c r="K256" s="8"/>
      <c r="L256" s="75"/>
      <c r="M256" s="8"/>
      <c r="N256" s="75"/>
      <c r="O256" s="8"/>
      <c r="P256" s="75"/>
      <c r="Q256" s="8"/>
      <c r="R256" s="75"/>
      <c r="S256" s="71"/>
    </row>
    <row r="257" spans="1:19" ht="30" customHeight="1" thickBot="1">
      <c r="A257" s="76"/>
      <c r="B257" s="77" t="s">
        <v>74</v>
      </c>
      <c r="C257" s="78" t="str">
        <f>Spielplan!AG24</f>
        <v>[59] Kurras</v>
      </c>
      <c r="D257" s="79"/>
      <c r="E257" s="10"/>
      <c r="F257" s="80"/>
      <c r="G257" s="10"/>
      <c r="H257" s="80"/>
      <c r="I257" s="10"/>
      <c r="J257" s="80"/>
      <c r="K257" s="10"/>
      <c r="L257" s="80"/>
      <c r="M257" s="10"/>
      <c r="N257" s="80"/>
      <c r="O257" s="10"/>
      <c r="P257" s="80"/>
      <c r="Q257" s="10"/>
      <c r="R257" s="80"/>
      <c r="S257" s="76"/>
    </row>
    <row r="258" ht="15" customHeight="1" thickBot="1"/>
    <row r="259" spans="1:19" ht="16.5" customHeight="1">
      <c r="A259" s="123" t="s">
        <v>75</v>
      </c>
      <c r="B259" s="124"/>
      <c r="C259" s="124"/>
      <c r="D259" s="124"/>
      <c r="E259" s="124"/>
      <c r="F259" s="125"/>
      <c r="G259" s="126" t="s">
        <v>76</v>
      </c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7"/>
    </row>
    <row r="260" spans="1:19" ht="45" customHeight="1" thickBot="1">
      <c r="A260" s="128"/>
      <c r="B260" s="129"/>
      <c r="C260" s="129"/>
      <c r="D260" s="129"/>
      <c r="E260" s="129"/>
      <c r="F260" s="130"/>
      <c r="G260" s="131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32"/>
    </row>
    <row r="262" spans="1:19" ht="15" customHeight="1">
      <c r="A262" s="61"/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</row>
    <row r="263" spans="1:19" s="81" customFormat="1" ht="15" customHeight="1">
      <c r="A263" s="81" t="str">
        <f>$C$4</f>
        <v>RSC Main-Kinzig</v>
      </c>
      <c r="S263" s="82" t="str">
        <f>$C$3</f>
        <v>29.04.2006</v>
      </c>
    </row>
    <row r="269" spans="1:19" ht="20.25">
      <c r="A269" s="91" t="str">
        <f>$C$2</f>
        <v>30. Deutsche Tischtennis Einzelmeisterschaften</v>
      </c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</row>
    <row r="270" spans="1:19" ht="15" customHeight="1">
      <c r="A270" s="61"/>
      <c r="B270" s="61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</row>
    <row r="272" spans="1:19" ht="30">
      <c r="A272" s="136" t="s">
        <v>65</v>
      </c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</row>
    <row r="273" ht="15" customHeight="1" thickBot="1"/>
    <row r="274" spans="1:19" ht="15" customHeight="1">
      <c r="A274" s="62" t="s">
        <v>66</v>
      </c>
      <c r="B274" s="63" t="s">
        <v>3</v>
      </c>
      <c r="C274" s="63" t="s">
        <v>2</v>
      </c>
      <c r="D274" s="94" t="s">
        <v>67</v>
      </c>
      <c r="E274" s="95"/>
      <c r="F274" s="95"/>
      <c r="G274" s="95"/>
      <c r="H274" s="95"/>
      <c r="I274" s="95"/>
      <c r="J274" s="96"/>
      <c r="K274" s="64"/>
      <c r="L274" s="64"/>
      <c r="M274" s="64"/>
      <c r="N274" s="64"/>
      <c r="P274" s="133" t="s">
        <v>68</v>
      </c>
      <c r="Q274" s="134"/>
      <c r="R274" s="134"/>
      <c r="S274" s="135"/>
    </row>
    <row r="275" spans="1:19" ht="18" customHeight="1" thickBot="1">
      <c r="A275" s="65">
        <f>Spielplan!C25</f>
        <v>134</v>
      </c>
      <c r="B275" s="66">
        <f>Spielplan!D25</f>
        <v>15</v>
      </c>
      <c r="C275" s="67">
        <f>Spielplan!B25</f>
        <v>0.5625</v>
      </c>
      <c r="D275" s="97" t="str">
        <f>$C$5</f>
        <v>D1-3-Einzel</v>
      </c>
      <c r="E275" s="89"/>
      <c r="F275" s="89"/>
      <c r="G275" s="89"/>
      <c r="H275" s="89"/>
      <c r="I275" s="89"/>
      <c r="J275" s="90"/>
      <c r="K275" s="68"/>
      <c r="L275" s="68"/>
      <c r="M275" s="68"/>
      <c r="N275" s="68"/>
      <c r="P275" s="137"/>
      <c r="Q275" s="138"/>
      <c r="R275" s="138"/>
      <c r="S275" s="139"/>
    </row>
    <row r="276" ht="15" customHeight="1" thickBot="1">
      <c r="A276" s="69"/>
    </row>
    <row r="277" spans="1:19" ht="16.5" customHeight="1">
      <c r="A277" s="70" t="s">
        <v>69</v>
      </c>
      <c r="B277" s="123" t="s">
        <v>70</v>
      </c>
      <c r="C277" s="124"/>
      <c r="D277" s="127"/>
      <c r="E277" s="123" t="s">
        <v>14</v>
      </c>
      <c r="F277" s="127"/>
      <c r="G277" s="123" t="s">
        <v>13</v>
      </c>
      <c r="H277" s="127"/>
      <c r="I277" s="123" t="s">
        <v>12</v>
      </c>
      <c r="J277" s="127"/>
      <c r="K277" s="123" t="s">
        <v>11</v>
      </c>
      <c r="L277" s="127"/>
      <c r="M277" s="123" t="s">
        <v>10</v>
      </c>
      <c r="N277" s="127"/>
      <c r="O277" s="123" t="s">
        <v>71</v>
      </c>
      <c r="P277" s="127"/>
      <c r="Q277" s="123" t="s">
        <v>72</v>
      </c>
      <c r="R277" s="127"/>
      <c r="S277" s="70" t="s">
        <v>16</v>
      </c>
    </row>
    <row r="278" spans="1:19" ht="30" customHeight="1">
      <c r="A278" s="71"/>
      <c r="B278" s="72" t="s">
        <v>73</v>
      </c>
      <c r="C278" s="73" t="str">
        <f>Spielplan!AF25</f>
        <v>[61] Schippmann</v>
      </c>
      <c r="D278" s="74"/>
      <c r="E278" s="8"/>
      <c r="F278" s="75"/>
      <c r="G278" s="8"/>
      <c r="H278" s="75"/>
      <c r="I278" s="8"/>
      <c r="J278" s="75"/>
      <c r="K278" s="8"/>
      <c r="L278" s="75"/>
      <c r="M278" s="8"/>
      <c r="N278" s="75"/>
      <c r="O278" s="8"/>
      <c r="P278" s="75"/>
      <c r="Q278" s="8"/>
      <c r="R278" s="75"/>
      <c r="S278" s="71"/>
    </row>
    <row r="279" spans="1:19" ht="30" customHeight="1" thickBot="1">
      <c r="A279" s="76"/>
      <c r="B279" s="77" t="s">
        <v>74</v>
      </c>
      <c r="C279" s="78" t="str">
        <f>Spielplan!AG25</f>
        <v>[60] Neubig</v>
      </c>
      <c r="D279" s="79"/>
      <c r="E279" s="10"/>
      <c r="F279" s="80"/>
      <c r="G279" s="10"/>
      <c r="H279" s="80"/>
      <c r="I279" s="10"/>
      <c r="J279" s="80"/>
      <c r="K279" s="10"/>
      <c r="L279" s="80"/>
      <c r="M279" s="10"/>
      <c r="N279" s="80"/>
      <c r="O279" s="10"/>
      <c r="P279" s="80"/>
      <c r="Q279" s="10"/>
      <c r="R279" s="80"/>
      <c r="S279" s="76"/>
    </row>
    <row r="280" ht="15" customHeight="1" thickBot="1"/>
    <row r="281" spans="1:19" ht="16.5" customHeight="1">
      <c r="A281" s="123" t="s">
        <v>75</v>
      </c>
      <c r="B281" s="124"/>
      <c r="C281" s="124"/>
      <c r="D281" s="124"/>
      <c r="E281" s="124"/>
      <c r="F281" s="125"/>
      <c r="G281" s="126" t="s">
        <v>76</v>
      </c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7"/>
    </row>
    <row r="282" spans="1:19" ht="45" customHeight="1" thickBot="1">
      <c r="A282" s="128"/>
      <c r="B282" s="129"/>
      <c r="C282" s="129"/>
      <c r="D282" s="129"/>
      <c r="E282" s="129"/>
      <c r="F282" s="130"/>
      <c r="G282" s="131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32"/>
    </row>
    <row r="284" spans="1:19" ht="15" customHeight="1">
      <c r="A284" s="61"/>
      <c r="B284" s="61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</row>
    <row r="285" spans="1:19" s="81" customFormat="1" ht="15" customHeight="1">
      <c r="A285" s="81" t="str">
        <f>$C$4</f>
        <v>RSC Main-Kinzig</v>
      </c>
      <c r="S285" s="82" t="str">
        <f>$C$3</f>
        <v>29.04.2006</v>
      </c>
    </row>
    <row r="287" spans="1:19" ht="20.25">
      <c r="A287" s="91" t="str">
        <f>$C$2</f>
        <v>30. Deutsche Tischtennis Einzelmeisterschaften</v>
      </c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</row>
    <row r="288" spans="1:19" ht="15" customHeight="1">
      <c r="A288" s="61"/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</row>
    <row r="290" spans="1:19" ht="30">
      <c r="A290" s="136" t="s">
        <v>65</v>
      </c>
      <c r="B290" s="136"/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</row>
    <row r="291" ht="15" customHeight="1" thickBot="1"/>
    <row r="292" spans="1:19" ht="15" customHeight="1">
      <c r="A292" s="62" t="s">
        <v>66</v>
      </c>
      <c r="B292" s="63" t="s">
        <v>3</v>
      </c>
      <c r="C292" s="63" t="s">
        <v>2</v>
      </c>
      <c r="D292" s="94" t="s">
        <v>67</v>
      </c>
      <c r="E292" s="95"/>
      <c r="F292" s="95"/>
      <c r="G292" s="95"/>
      <c r="H292" s="95"/>
      <c r="I292" s="95"/>
      <c r="J292" s="96"/>
      <c r="K292" s="64"/>
      <c r="L292" s="64"/>
      <c r="M292" s="64"/>
      <c r="N292" s="64"/>
      <c r="P292" s="133" t="s">
        <v>68</v>
      </c>
      <c r="Q292" s="134"/>
      <c r="R292" s="134"/>
      <c r="S292" s="135"/>
    </row>
    <row r="293" spans="1:19" ht="18" customHeight="1" thickBot="1">
      <c r="A293" s="65">
        <f>Spielplan!C26</f>
        <v>135</v>
      </c>
      <c r="B293" s="66">
        <f>Spielplan!D26</f>
        <v>16</v>
      </c>
      <c r="C293" s="67">
        <f>Spielplan!B26</f>
        <v>0.5625</v>
      </c>
      <c r="D293" s="97" t="str">
        <f>$C$5</f>
        <v>D1-3-Einzel</v>
      </c>
      <c r="E293" s="89"/>
      <c r="F293" s="89"/>
      <c r="G293" s="89"/>
      <c r="H293" s="89"/>
      <c r="I293" s="89"/>
      <c r="J293" s="90"/>
      <c r="K293" s="68"/>
      <c r="L293" s="68"/>
      <c r="M293" s="68"/>
      <c r="N293" s="68"/>
      <c r="P293" s="137"/>
      <c r="Q293" s="138"/>
      <c r="R293" s="138"/>
      <c r="S293" s="139"/>
    </row>
    <row r="294" ht="15" customHeight="1" thickBot="1">
      <c r="A294" s="69"/>
    </row>
    <row r="295" spans="1:19" ht="16.5" customHeight="1">
      <c r="A295" s="70" t="s">
        <v>69</v>
      </c>
      <c r="B295" s="123" t="s">
        <v>70</v>
      </c>
      <c r="C295" s="124"/>
      <c r="D295" s="127"/>
      <c r="E295" s="123" t="s">
        <v>14</v>
      </c>
      <c r="F295" s="127"/>
      <c r="G295" s="123" t="s">
        <v>13</v>
      </c>
      <c r="H295" s="127"/>
      <c r="I295" s="123" t="s">
        <v>12</v>
      </c>
      <c r="J295" s="127"/>
      <c r="K295" s="123" t="s">
        <v>11</v>
      </c>
      <c r="L295" s="127"/>
      <c r="M295" s="123" t="s">
        <v>10</v>
      </c>
      <c r="N295" s="127"/>
      <c r="O295" s="123" t="s">
        <v>71</v>
      </c>
      <c r="P295" s="127"/>
      <c r="Q295" s="123" t="s">
        <v>72</v>
      </c>
      <c r="R295" s="127"/>
      <c r="S295" s="70" t="s">
        <v>16</v>
      </c>
    </row>
    <row r="296" spans="1:19" ht="30" customHeight="1">
      <c r="A296" s="71"/>
      <c r="B296" s="72" t="s">
        <v>73</v>
      </c>
      <c r="C296" s="73" t="str">
        <f>Spielplan!AF26</f>
        <v>[57] Gottschalk</v>
      </c>
      <c r="D296" s="74"/>
      <c r="E296" s="8"/>
      <c r="F296" s="75"/>
      <c r="G296" s="8"/>
      <c r="H296" s="75"/>
      <c r="I296" s="8"/>
      <c r="J296" s="75"/>
      <c r="K296" s="8"/>
      <c r="L296" s="75"/>
      <c r="M296" s="8"/>
      <c r="N296" s="75"/>
      <c r="O296" s="8"/>
      <c r="P296" s="75"/>
      <c r="Q296" s="8"/>
      <c r="R296" s="75"/>
      <c r="S296" s="71"/>
    </row>
    <row r="297" spans="1:19" ht="30" customHeight="1" thickBot="1">
      <c r="A297" s="76"/>
      <c r="B297" s="77" t="s">
        <v>74</v>
      </c>
      <c r="C297" s="78" t="str">
        <f>Spielplan!AG26</f>
        <v>[56] </v>
      </c>
      <c r="D297" s="79"/>
      <c r="E297" s="10"/>
      <c r="F297" s="80"/>
      <c r="G297" s="10"/>
      <c r="H297" s="80"/>
      <c r="I297" s="10"/>
      <c r="J297" s="80"/>
      <c r="K297" s="10"/>
      <c r="L297" s="80"/>
      <c r="M297" s="10"/>
      <c r="N297" s="80"/>
      <c r="O297" s="10"/>
      <c r="P297" s="80"/>
      <c r="Q297" s="10"/>
      <c r="R297" s="80"/>
      <c r="S297" s="76"/>
    </row>
    <row r="298" ht="15" customHeight="1" thickBot="1"/>
    <row r="299" spans="1:19" ht="16.5" customHeight="1">
      <c r="A299" s="123" t="s">
        <v>75</v>
      </c>
      <c r="B299" s="124"/>
      <c r="C299" s="124"/>
      <c r="D299" s="124"/>
      <c r="E299" s="124"/>
      <c r="F299" s="125"/>
      <c r="G299" s="126" t="s">
        <v>76</v>
      </c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7"/>
    </row>
    <row r="300" spans="1:19" ht="45" customHeight="1" thickBot="1">
      <c r="A300" s="128"/>
      <c r="B300" s="129"/>
      <c r="C300" s="129"/>
      <c r="D300" s="129"/>
      <c r="E300" s="129"/>
      <c r="F300" s="130"/>
      <c r="G300" s="131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32"/>
    </row>
    <row r="302" spans="1:19" ht="15" customHeight="1">
      <c r="A302" s="61"/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</row>
    <row r="303" spans="1:19" s="81" customFormat="1" ht="15" customHeight="1">
      <c r="A303" s="81" t="str">
        <f>$C$4</f>
        <v>RSC Main-Kinzig</v>
      </c>
      <c r="S303" s="82" t="str">
        <f>$C$3</f>
        <v>29.04.2006</v>
      </c>
    </row>
    <row r="309" spans="1:19" ht="20.25">
      <c r="A309" s="91" t="str">
        <f>$C$2</f>
        <v>30. Deutsche Tischtennis Einzelmeisterschaften</v>
      </c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</row>
    <row r="310" spans="1:19" ht="15" customHeight="1">
      <c r="A310" s="61"/>
      <c r="B310" s="61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</row>
    <row r="312" spans="1:19" ht="30">
      <c r="A312" s="136" t="s">
        <v>65</v>
      </c>
      <c r="B312" s="136"/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</row>
    <row r="313" ht="15" customHeight="1" thickBot="1"/>
    <row r="314" spans="1:19" ht="15" customHeight="1">
      <c r="A314" s="62" t="s">
        <v>66</v>
      </c>
      <c r="B314" s="63" t="s">
        <v>3</v>
      </c>
      <c r="C314" s="63" t="s">
        <v>2</v>
      </c>
      <c r="D314" s="94" t="s">
        <v>67</v>
      </c>
      <c r="E314" s="95"/>
      <c r="F314" s="95"/>
      <c r="G314" s="95"/>
      <c r="H314" s="95"/>
      <c r="I314" s="95"/>
      <c r="J314" s="96"/>
      <c r="K314" s="64"/>
      <c r="L314" s="64"/>
      <c r="M314" s="64"/>
      <c r="N314" s="64"/>
      <c r="P314" s="133" t="s">
        <v>68</v>
      </c>
      <c r="Q314" s="134"/>
      <c r="R314" s="134"/>
      <c r="S314" s="135"/>
    </row>
    <row r="315" spans="1:19" ht="18" customHeight="1" thickBot="1">
      <c r="A315" s="65"/>
      <c r="B315" s="66"/>
      <c r="C315" s="67"/>
      <c r="D315" s="97" t="str">
        <f>$C$5</f>
        <v>D1-3-Einzel</v>
      </c>
      <c r="E315" s="89"/>
      <c r="F315" s="89"/>
      <c r="G315" s="89"/>
      <c r="H315" s="89"/>
      <c r="I315" s="89"/>
      <c r="J315" s="90"/>
      <c r="K315" s="68"/>
      <c r="L315" s="68"/>
      <c r="M315" s="68"/>
      <c r="N315" s="68"/>
      <c r="P315" s="137"/>
      <c r="Q315" s="138"/>
      <c r="R315" s="138"/>
      <c r="S315" s="139"/>
    </row>
    <row r="316" ht="15" customHeight="1" thickBot="1">
      <c r="A316" s="69"/>
    </row>
    <row r="317" spans="1:19" ht="16.5" customHeight="1">
      <c r="A317" s="70" t="s">
        <v>69</v>
      </c>
      <c r="B317" s="123" t="s">
        <v>70</v>
      </c>
      <c r="C317" s="124"/>
      <c r="D317" s="127"/>
      <c r="E317" s="123" t="s">
        <v>14</v>
      </c>
      <c r="F317" s="127"/>
      <c r="G317" s="123" t="s">
        <v>13</v>
      </c>
      <c r="H317" s="127"/>
      <c r="I317" s="123" t="s">
        <v>12</v>
      </c>
      <c r="J317" s="127"/>
      <c r="K317" s="123" t="s">
        <v>11</v>
      </c>
      <c r="L317" s="127"/>
      <c r="M317" s="123" t="s">
        <v>10</v>
      </c>
      <c r="N317" s="127"/>
      <c r="O317" s="123" t="s">
        <v>71</v>
      </c>
      <c r="P317" s="127"/>
      <c r="Q317" s="123" t="s">
        <v>72</v>
      </c>
      <c r="R317" s="127"/>
      <c r="S317" s="70" t="s">
        <v>16</v>
      </c>
    </row>
    <row r="318" spans="1:19" ht="30" customHeight="1">
      <c r="A318" s="71"/>
      <c r="B318" s="72" t="s">
        <v>73</v>
      </c>
      <c r="C318" s="73"/>
      <c r="D318" s="74"/>
      <c r="E318" s="8"/>
      <c r="F318" s="75"/>
      <c r="G318" s="8"/>
      <c r="H318" s="75"/>
      <c r="I318" s="8"/>
      <c r="J318" s="75"/>
      <c r="K318" s="8"/>
      <c r="L318" s="75"/>
      <c r="M318" s="8"/>
      <c r="N318" s="75"/>
      <c r="O318" s="8"/>
      <c r="P318" s="75"/>
      <c r="Q318" s="8"/>
      <c r="R318" s="75"/>
      <c r="S318" s="71"/>
    </row>
    <row r="319" spans="1:19" ht="30" customHeight="1" thickBot="1">
      <c r="A319" s="76"/>
      <c r="B319" s="77" t="s">
        <v>74</v>
      </c>
      <c r="C319" s="78"/>
      <c r="D319" s="79"/>
      <c r="E319" s="10"/>
      <c r="F319" s="80"/>
      <c r="G319" s="10"/>
      <c r="H319" s="80"/>
      <c r="I319" s="10"/>
      <c r="J319" s="80"/>
      <c r="K319" s="10"/>
      <c r="L319" s="80"/>
      <c r="M319" s="10"/>
      <c r="N319" s="80"/>
      <c r="O319" s="10"/>
      <c r="P319" s="80"/>
      <c r="Q319" s="10"/>
      <c r="R319" s="80"/>
      <c r="S319" s="76"/>
    </row>
    <row r="320" ht="15" customHeight="1" thickBot="1"/>
    <row r="321" spans="1:19" ht="16.5" customHeight="1">
      <c r="A321" s="123" t="s">
        <v>75</v>
      </c>
      <c r="B321" s="124"/>
      <c r="C321" s="124"/>
      <c r="D321" s="124"/>
      <c r="E321" s="124"/>
      <c r="F321" s="125"/>
      <c r="G321" s="126" t="s">
        <v>76</v>
      </c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7"/>
    </row>
    <row r="322" spans="1:19" ht="45" customHeight="1" thickBot="1">
      <c r="A322" s="128"/>
      <c r="B322" s="129"/>
      <c r="C322" s="129"/>
      <c r="D322" s="129"/>
      <c r="E322" s="129"/>
      <c r="F322" s="130"/>
      <c r="G322" s="131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32"/>
    </row>
    <row r="324" spans="1:19" ht="15" customHeight="1">
      <c r="A324" s="61"/>
      <c r="B324" s="61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</row>
    <row r="325" spans="1:19" s="81" customFormat="1" ht="15" customHeight="1">
      <c r="A325" s="81" t="str">
        <f>$C$4</f>
        <v>RSC Main-Kinzig</v>
      </c>
      <c r="S325" s="82" t="str">
        <f>$C$3</f>
        <v>29.04.2006</v>
      </c>
    </row>
  </sheetData>
  <sheetProtection password="F054" sheet="1" objects="1" scenarios="1"/>
  <mergeCells count="297">
    <mergeCell ref="A300:F300"/>
    <mergeCell ref="G300:S300"/>
    <mergeCell ref="I295:J295"/>
    <mergeCell ref="K295:L295"/>
    <mergeCell ref="M295:N295"/>
    <mergeCell ref="O295:P295"/>
    <mergeCell ref="A299:F299"/>
    <mergeCell ref="G299:S299"/>
    <mergeCell ref="P275:S275"/>
    <mergeCell ref="B277:D277"/>
    <mergeCell ref="E277:F277"/>
    <mergeCell ref="G277:H277"/>
    <mergeCell ref="I277:J277"/>
    <mergeCell ref="K277:L277"/>
    <mergeCell ref="M277:N277"/>
    <mergeCell ref="O277:P277"/>
    <mergeCell ref="Q277:R277"/>
    <mergeCell ref="A260:F260"/>
    <mergeCell ref="G260:S260"/>
    <mergeCell ref="I255:J255"/>
    <mergeCell ref="K255:L255"/>
    <mergeCell ref="M255:N255"/>
    <mergeCell ref="O255:P255"/>
    <mergeCell ref="Q237:R237"/>
    <mergeCell ref="Q255:R255"/>
    <mergeCell ref="A259:F259"/>
    <mergeCell ref="G259:S259"/>
    <mergeCell ref="I237:J237"/>
    <mergeCell ref="K237:L237"/>
    <mergeCell ref="M237:N237"/>
    <mergeCell ref="O237:P237"/>
    <mergeCell ref="P212:S212"/>
    <mergeCell ref="P213:S213"/>
    <mergeCell ref="B215:D215"/>
    <mergeCell ref="E215:F215"/>
    <mergeCell ref="G215:H215"/>
    <mergeCell ref="I215:J215"/>
    <mergeCell ref="K215:L215"/>
    <mergeCell ref="M215:N215"/>
    <mergeCell ref="O215:P215"/>
    <mergeCell ref="Q215:R215"/>
    <mergeCell ref="O197:P197"/>
    <mergeCell ref="Q197:R197"/>
    <mergeCell ref="A201:F201"/>
    <mergeCell ref="G201:S201"/>
    <mergeCell ref="G197:H197"/>
    <mergeCell ref="I197:J197"/>
    <mergeCell ref="K197:L197"/>
    <mergeCell ref="M197:N197"/>
    <mergeCell ref="B197:D197"/>
    <mergeCell ref="E197:F197"/>
    <mergeCell ref="A189:S189"/>
    <mergeCell ref="A192:S192"/>
    <mergeCell ref="P194:S194"/>
    <mergeCell ref="P195:S195"/>
    <mergeCell ref="D194:J194"/>
    <mergeCell ref="D195:J195"/>
    <mergeCell ref="P173:S173"/>
    <mergeCell ref="B175:D175"/>
    <mergeCell ref="E175:F175"/>
    <mergeCell ref="G175:H175"/>
    <mergeCell ref="I175:J175"/>
    <mergeCell ref="K175:L175"/>
    <mergeCell ref="M175:N175"/>
    <mergeCell ref="O175:P175"/>
    <mergeCell ref="Q175:R175"/>
    <mergeCell ref="D173:J173"/>
    <mergeCell ref="P154:S154"/>
    <mergeCell ref="P155:S155"/>
    <mergeCell ref="B157:D157"/>
    <mergeCell ref="E157:F157"/>
    <mergeCell ref="G157:H157"/>
    <mergeCell ref="I157:J157"/>
    <mergeCell ref="K157:L157"/>
    <mergeCell ref="M157:N157"/>
    <mergeCell ref="O157:P157"/>
    <mergeCell ref="Q157:R157"/>
    <mergeCell ref="Q117:R117"/>
    <mergeCell ref="Q135:R135"/>
    <mergeCell ref="A139:F139"/>
    <mergeCell ref="G139:S139"/>
    <mergeCell ref="G135:H135"/>
    <mergeCell ref="I135:J135"/>
    <mergeCell ref="K135:L135"/>
    <mergeCell ref="M135:N135"/>
    <mergeCell ref="B135:D135"/>
    <mergeCell ref="E135:F135"/>
    <mergeCell ref="Q95:R95"/>
    <mergeCell ref="P114:S114"/>
    <mergeCell ref="P115:S115"/>
    <mergeCell ref="B117:D117"/>
    <mergeCell ref="E117:F117"/>
    <mergeCell ref="G117:H117"/>
    <mergeCell ref="I117:J117"/>
    <mergeCell ref="K117:L117"/>
    <mergeCell ref="M117:N117"/>
    <mergeCell ref="O117:P117"/>
    <mergeCell ref="A90:S90"/>
    <mergeCell ref="P92:S92"/>
    <mergeCell ref="P93:S93"/>
    <mergeCell ref="B95:D95"/>
    <mergeCell ref="E95:F95"/>
    <mergeCell ref="G95:H95"/>
    <mergeCell ref="I95:J95"/>
    <mergeCell ref="K95:L95"/>
    <mergeCell ref="M95:N95"/>
    <mergeCell ref="O95:P95"/>
    <mergeCell ref="Q77:R77"/>
    <mergeCell ref="D75:J75"/>
    <mergeCell ref="G82:S82"/>
    <mergeCell ref="A87:S87"/>
    <mergeCell ref="O55:P55"/>
    <mergeCell ref="Q55:R55"/>
    <mergeCell ref="P75:S75"/>
    <mergeCell ref="B77:D77"/>
    <mergeCell ref="E77:F77"/>
    <mergeCell ref="G77:H77"/>
    <mergeCell ref="I77:J77"/>
    <mergeCell ref="K77:L77"/>
    <mergeCell ref="M77:N77"/>
    <mergeCell ref="O77:P77"/>
    <mergeCell ref="P35:S35"/>
    <mergeCell ref="B37:D37"/>
    <mergeCell ref="E37:F37"/>
    <mergeCell ref="G37:H37"/>
    <mergeCell ref="I37:J37"/>
    <mergeCell ref="K37:L37"/>
    <mergeCell ref="M37:N37"/>
    <mergeCell ref="O37:P37"/>
    <mergeCell ref="Q37:R37"/>
    <mergeCell ref="D35:J35"/>
    <mergeCell ref="G20:S20"/>
    <mergeCell ref="A29:S29"/>
    <mergeCell ref="A32:S32"/>
    <mergeCell ref="P34:S34"/>
    <mergeCell ref="D34:J34"/>
    <mergeCell ref="P314:S314"/>
    <mergeCell ref="P315:S315"/>
    <mergeCell ref="A312:S312"/>
    <mergeCell ref="B317:D317"/>
    <mergeCell ref="K317:L317"/>
    <mergeCell ref="M317:N317"/>
    <mergeCell ref="Q317:R317"/>
    <mergeCell ref="A19:F19"/>
    <mergeCell ref="G19:S19"/>
    <mergeCell ref="C3:D3"/>
    <mergeCell ref="C5:D5"/>
    <mergeCell ref="I15:J15"/>
    <mergeCell ref="K15:L15"/>
    <mergeCell ref="C4:D4"/>
    <mergeCell ref="B15:D15"/>
    <mergeCell ref="E15:F15"/>
    <mergeCell ref="G15:H15"/>
    <mergeCell ref="A290:S290"/>
    <mergeCell ref="P292:S292"/>
    <mergeCell ref="P293:S293"/>
    <mergeCell ref="B295:D295"/>
    <mergeCell ref="E295:F295"/>
    <mergeCell ref="G295:H295"/>
    <mergeCell ref="Q295:R295"/>
    <mergeCell ref="A269:S269"/>
    <mergeCell ref="A272:S272"/>
    <mergeCell ref="A250:S250"/>
    <mergeCell ref="P252:S252"/>
    <mergeCell ref="P253:S253"/>
    <mergeCell ref="B255:D255"/>
    <mergeCell ref="E255:F255"/>
    <mergeCell ref="G255:H255"/>
    <mergeCell ref="D252:J252"/>
    <mergeCell ref="D253:J253"/>
    <mergeCell ref="G220:S220"/>
    <mergeCell ref="A247:S247"/>
    <mergeCell ref="A241:F241"/>
    <mergeCell ref="G241:S241"/>
    <mergeCell ref="A242:F242"/>
    <mergeCell ref="G242:S242"/>
    <mergeCell ref="P235:S235"/>
    <mergeCell ref="B237:D237"/>
    <mergeCell ref="E237:F237"/>
    <mergeCell ref="G237:H237"/>
    <mergeCell ref="A207:S207"/>
    <mergeCell ref="A210:S210"/>
    <mergeCell ref="A202:F202"/>
    <mergeCell ref="G202:S202"/>
    <mergeCell ref="A179:F179"/>
    <mergeCell ref="G179:S179"/>
    <mergeCell ref="A180:F180"/>
    <mergeCell ref="G180:S180"/>
    <mergeCell ref="A170:S170"/>
    <mergeCell ref="P172:S172"/>
    <mergeCell ref="A167:S167"/>
    <mergeCell ref="A161:F161"/>
    <mergeCell ref="G161:S161"/>
    <mergeCell ref="A162:F162"/>
    <mergeCell ref="G162:S162"/>
    <mergeCell ref="G121:S121"/>
    <mergeCell ref="A152:S152"/>
    <mergeCell ref="A140:F140"/>
    <mergeCell ref="G140:S140"/>
    <mergeCell ref="A149:S149"/>
    <mergeCell ref="A127:S127"/>
    <mergeCell ref="A130:S130"/>
    <mergeCell ref="P132:S132"/>
    <mergeCell ref="P133:S133"/>
    <mergeCell ref="O135:P135"/>
    <mergeCell ref="A112:S112"/>
    <mergeCell ref="A81:F81"/>
    <mergeCell ref="G81:S81"/>
    <mergeCell ref="D92:J92"/>
    <mergeCell ref="D93:J93"/>
    <mergeCell ref="A99:F99"/>
    <mergeCell ref="G99:S99"/>
    <mergeCell ref="A100:F100"/>
    <mergeCell ref="G100:S100"/>
    <mergeCell ref="A82:F82"/>
    <mergeCell ref="P74:S74"/>
    <mergeCell ref="A59:F59"/>
    <mergeCell ref="G59:S59"/>
    <mergeCell ref="A41:F41"/>
    <mergeCell ref="B55:D55"/>
    <mergeCell ref="E55:F55"/>
    <mergeCell ref="G55:H55"/>
    <mergeCell ref="I55:J55"/>
    <mergeCell ref="K55:L55"/>
    <mergeCell ref="M55:N55"/>
    <mergeCell ref="A69:S69"/>
    <mergeCell ref="A72:S72"/>
    <mergeCell ref="A7:S7"/>
    <mergeCell ref="A10:S10"/>
    <mergeCell ref="P12:S12"/>
    <mergeCell ref="P13:S13"/>
    <mergeCell ref="M15:N15"/>
    <mergeCell ref="O15:P15"/>
    <mergeCell ref="Q15:R15"/>
    <mergeCell ref="A20:F20"/>
    <mergeCell ref="A321:F321"/>
    <mergeCell ref="A322:F322"/>
    <mergeCell ref="G321:S321"/>
    <mergeCell ref="G322:S322"/>
    <mergeCell ref="A1:D1"/>
    <mergeCell ref="G317:H317"/>
    <mergeCell ref="I317:J317"/>
    <mergeCell ref="A309:S309"/>
    <mergeCell ref="E317:F317"/>
    <mergeCell ref="O317:P317"/>
    <mergeCell ref="D314:J314"/>
    <mergeCell ref="D315:J315"/>
    <mergeCell ref="C2:D2"/>
    <mergeCell ref="A5:B5"/>
    <mergeCell ref="D12:J12"/>
    <mergeCell ref="D13:J13"/>
    <mergeCell ref="A109:S109"/>
    <mergeCell ref="A2:B2"/>
    <mergeCell ref="A3:B3"/>
    <mergeCell ref="A4:B4"/>
    <mergeCell ref="G41:S41"/>
    <mergeCell ref="D74:J74"/>
    <mergeCell ref="A60:F60"/>
    <mergeCell ref="G60:S60"/>
    <mergeCell ref="D52:J52"/>
    <mergeCell ref="D53:J53"/>
    <mergeCell ref="A42:F42"/>
    <mergeCell ref="G42:S42"/>
    <mergeCell ref="A47:S47"/>
    <mergeCell ref="A50:S50"/>
    <mergeCell ref="P52:S52"/>
    <mergeCell ref="P53:S53"/>
    <mergeCell ref="D155:J155"/>
    <mergeCell ref="D154:J154"/>
    <mergeCell ref="D172:J172"/>
    <mergeCell ref="D114:J114"/>
    <mergeCell ref="D115:J115"/>
    <mergeCell ref="D132:J132"/>
    <mergeCell ref="D133:J133"/>
    <mergeCell ref="A122:F122"/>
    <mergeCell ref="G122:S122"/>
    <mergeCell ref="A121:F121"/>
    <mergeCell ref="D212:J212"/>
    <mergeCell ref="D213:J213"/>
    <mergeCell ref="D234:J234"/>
    <mergeCell ref="D235:J235"/>
    <mergeCell ref="A232:S232"/>
    <mergeCell ref="P234:S234"/>
    <mergeCell ref="A229:S229"/>
    <mergeCell ref="A219:F219"/>
    <mergeCell ref="G219:S219"/>
    <mergeCell ref="A220:F220"/>
    <mergeCell ref="D274:J274"/>
    <mergeCell ref="D275:J275"/>
    <mergeCell ref="D292:J292"/>
    <mergeCell ref="D293:J293"/>
    <mergeCell ref="A287:S287"/>
    <mergeCell ref="A281:F281"/>
    <mergeCell ref="G281:S281"/>
    <mergeCell ref="A282:F282"/>
    <mergeCell ref="G282:S282"/>
    <mergeCell ref="P274:S274"/>
  </mergeCells>
  <printOptions horizontalCentered="1" vertic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421875" defaultRowHeight="12.75"/>
  <cols>
    <col min="1" max="1" width="2.00390625" style="1" bestFit="1" customWidth="1"/>
    <col min="2" max="2" width="3.00390625" style="1" bestFit="1" customWidth="1"/>
    <col min="3" max="16384" width="11.421875" style="1" customWidth="1"/>
  </cols>
  <sheetData>
    <row r="1" ht="12.75">
      <c r="C1" s="1" t="s">
        <v>36</v>
      </c>
    </row>
    <row r="2" spans="1:5" ht="12.75">
      <c r="A2" s="1">
        <v>1</v>
      </c>
      <c r="B2" s="1">
        <f>IF(Spielplan!AE$4=1,Spielplan!E$4,IF(Spielplan!AE$5=1,Spielplan!E$5,IF(Spielplan!AE$6=1,Spielplan!E$6,IF(Spielplan!AE$7=1,Spielplan!E$7,IF(Spielplan!AE$8=1,Spielplan!E$8,IF(Spielplan!AE$9=1,Spielplan!E$9,99))))))</f>
        <v>61</v>
      </c>
      <c r="C2" s="1" t="str">
        <f>VLOOKUP(B2,'[1]Tabelle1'!$A:$E,2,FALSE)</f>
        <v>Schippmann</v>
      </c>
      <c r="D2" s="1" t="str">
        <f>VLOOKUP(B2,'[1]Tabelle1'!$A:$E,3,FALSE)</f>
        <v>Beate</v>
      </c>
      <c r="E2" s="1" t="str">
        <f aca="true" t="shared" si="0" ref="E2:E7">IF(B2&lt;&gt;99,CONCATENATE(D2," ",C2),"")</f>
        <v>Beate Schippmann</v>
      </c>
    </row>
    <row r="3" spans="1:5" ht="12.75">
      <c r="A3" s="1">
        <v>2</v>
      </c>
      <c r="B3" s="1">
        <f>IF(Spielplan!AE$4=2,Spielplan!E$4,IF(Spielplan!AE$5=2,Spielplan!E$5,IF(Spielplan!AE$6=2,Spielplan!E$6,IF(Spielplan!AE$7=2,Spielplan!E$7,IF(Spielplan!AE$8=2,Spielplan!E$8,IF(Spielplan!AE$9=2,Spielplan!E$9,99))))))</f>
        <v>57</v>
      </c>
      <c r="C3" s="1" t="str">
        <f>IF(B3&gt;0,(VLOOKUP(B3,'[1]Tabelle1'!$A:$E,2,FALSE)),"")</f>
        <v>Gottschalk</v>
      </c>
      <c r="D3" s="1" t="str">
        <f>VLOOKUP(B3,'[1]Tabelle1'!$A:$E,3,FALSE)</f>
        <v>Sabine</v>
      </c>
      <c r="E3" s="1" t="str">
        <f t="shared" si="0"/>
        <v>Sabine Gottschalk</v>
      </c>
    </row>
    <row r="4" spans="1:5" ht="12.75">
      <c r="A4" s="1">
        <v>3</v>
      </c>
      <c r="B4" s="1">
        <f>IF(Spielplan!AE$4=3,Spielplan!E$4,IF(Spielplan!AE$5=3,Spielplan!E$5,IF(Spielplan!AE$6=3,Spielplan!E$6,IF(Spielplan!AE$7=3,Spielplan!E$7,IF(Spielplan!AE$8=3,Spielplan!E$8,IF(Spielplan!AE$9=3,Spielplan!E$9,99))))))</f>
        <v>60</v>
      </c>
      <c r="C4" s="1" t="str">
        <f>IF(B4&gt;0,(VLOOKUP(B4,'[1]Tabelle1'!$A:$E,2,FALSE)),"")</f>
        <v>Neubig</v>
      </c>
      <c r="D4" s="1" t="str">
        <f>VLOOKUP(B4,'[1]Tabelle1'!$A:$E,3,FALSE)</f>
        <v>Bianca</v>
      </c>
      <c r="E4" s="1" t="str">
        <f t="shared" si="0"/>
        <v>Bianca Neubig</v>
      </c>
    </row>
    <row r="5" spans="1:5" ht="12.75">
      <c r="A5" s="1">
        <v>4</v>
      </c>
      <c r="B5" s="1">
        <f>IF(Spielplan!AE$4=4,Spielplan!E$4,IF(Spielplan!AE$5=4,Spielplan!E$5,IF(Spielplan!AE$6=4,Spielplan!E$6,IF(Spielplan!AE$7=4,Spielplan!E$7,IF(Spielplan!AE$8=4,Spielplan!E$8,IF(Spielplan!AE$9=4,Spielplan!E$9,99))))))</f>
        <v>59</v>
      </c>
      <c r="C5" s="1" t="str">
        <f>IF(B5&gt;0,(VLOOKUP(B5,'[1]Tabelle1'!$A:$E,2,FALSE)),"")</f>
        <v>Kurras</v>
      </c>
      <c r="D5" s="1" t="str">
        <f>VLOOKUP(B5,'[1]Tabelle1'!$A:$E,3,FALSE)</f>
        <v>Katharina</v>
      </c>
      <c r="E5" s="1" t="str">
        <f t="shared" si="0"/>
        <v>Katharina Kurras</v>
      </c>
    </row>
    <row r="6" spans="1:5" ht="12.75">
      <c r="A6" s="1">
        <v>5</v>
      </c>
      <c r="B6" s="1">
        <f>IF(Spielplan!AE$4=5,Spielplan!E$4,IF(Spielplan!AE$5=5,Spielplan!E$5,IF(Spielplan!AE$6=5,Spielplan!E$6,IF(Spielplan!AE$7=5,Spielplan!E$7,IF(Spielplan!AE$8=5,Spielplan!E$8,IF(Spielplan!AE$9=5,Spielplan!E$9,99))))))</f>
        <v>58</v>
      </c>
      <c r="C6" s="1" t="str">
        <f>IF(B6&gt;0,(VLOOKUP(B6,'[1]Tabelle1'!$A:$E,2,FALSE)),"")</f>
        <v>Kehrberg</v>
      </c>
      <c r="D6" s="1" t="str">
        <f>VLOOKUP(B6,'[1]Tabelle1'!$A:$E,3,FALSE)</f>
        <v>Melanie</v>
      </c>
      <c r="E6" s="1" t="str">
        <f t="shared" si="0"/>
        <v>Melanie Kehrberg</v>
      </c>
    </row>
    <row r="7" spans="1:5" ht="12.75">
      <c r="A7" s="1">
        <v>6</v>
      </c>
      <c r="B7" s="1">
        <f>IF(Spielplan!AE$4=6,Spielplan!E$4,IF(Spielplan!AE$5=6,Spielplan!E$5,IF(Spielplan!AE$6=6,Spielplan!E$6,IF(Spielplan!AE$7=6,Spielplan!E$7,IF(Spielplan!AE$8=6,Spielplan!E$8,IF(Spielplan!AE$9=6,Spielplan!E$9,99))))))</f>
        <v>99</v>
      </c>
      <c r="C7" s="1" t="str">
        <f>IF(B7&gt;0,(VLOOKUP(B7,'[1]Tabelle1'!$A:$E,2,FALSE)),"")</f>
        <v>leer</v>
      </c>
      <c r="D7" s="1" t="str">
        <f>VLOOKUP(B7,'[1]Tabelle1'!$A:$E,3,FALSE)</f>
        <v>leer</v>
      </c>
      <c r="E7" s="1">
        <f t="shared" si="0"/>
      </c>
    </row>
  </sheetData>
  <sheetProtection password="F054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Kötz</dc:creator>
  <cp:keywords/>
  <dc:description/>
  <cp:lastModifiedBy>Bernhard Kretz</cp:lastModifiedBy>
  <cp:lastPrinted>2006-04-29T16:39:54Z</cp:lastPrinted>
  <dcterms:created xsi:type="dcterms:W3CDTF">2004-04-07T04:58:35Z</dcterms:created>
  <dcterms:modified xsi:type="dcterms:W3CDTF">2006-04-28T14:30:05Z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