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25" windowWidth="12120" windowHeight="1125" activeTab="1"/>
  </bookViews>
  <sheets>
    <sheet name="Parameter" sheetId="1" r:id="rId1"/>
    <sheet name="Spielplan" sheetId="2" r:id="rId2"/>
    <sheet name="SRZ Vor" sheetId="3" r:id="rId3"/>
    <sheet name="Zwi" sheetId="4" r:id="rId4"/>
  </sheets>
  <externalReferences>
    <externalReference r:id="rId7"/>
  </externalReferences>
  <definedNames>
    <definedName name="_xlnm.Print_Area" localSheetId="2">'SRZ Vor'!$A$7:$S$206</definedName>
    <definedName name="NameG11">'Parameter'!$B$5</definedName>
    <definedName name="NameG12">'Parameter'!$B$6</definedName>
    <definedName name="NameG13">'Parameter'!$B$7</definedName>
    <definedName name="NameG14">'Parameter'!$B$8</definedName>
    <definedName name="NameG15">'Parameter'!$B$9</definedName>
    <definedName name="NameG16">'Parameter'!$B$10</definedName>
    <definedName name="NameG21">'Parameter'!$B$14</definedName>
    <definedName name="NameG22">'Parameter'!$B$15</definedName>
    <definedName name="NameG23">'Parameter'!$B$16</definedName>
    <definedName name="NameG24">'Parameter'!$B$17</definedName>
    <definedName name="NameG25">'Parameter'!$B$18</definedName>
    <definedName name="NameG26">'Parameter'!$B$19</definedName>
    <definedName name="NrG1">'Parameter'!$E$30</definedName>
    <definedName name="NrG2">'Parameter'!$G$30</definedName>
    <definedName name="StNrG11">'Parameter'!$A$5</definedName>
    <definedName name="StNrG12">'Parameter'!$A$6</definedName>
    <definedName name="StNrG13">'Parameter'!$A$7</definedName>
    <definedName name="StNrG14">'Parameter'!$A$8</definedName>
    <definedName name="StNrG15">'Parameter'!$A$9</definedName>
    <definedName name="StNrG16">'Parameter'!$A$10</definedName>
    <definedName name="StNrG21">'Parameter'!$A$14</definedName>
    <definedName name="StNrG22">'Parameter'!$A$15</definedName>
    <definedName name="StNrG23">'Parameter'!$A$16</definedName>
    <definedName name="StNrG24">'Parameter'!$A$17</definedName>
    <definedName name="StNrG25">'Parameter'!$A$18</definedName>
    <definedName name="StNrG26">'Parameter'!$A$19</definedName>
    <definedName name="Ti1G1">'Parameter'!$E$23</definedName>
    <definedName name="Ti1G2">'Parameter'!$G$23</definedName>
    <definedName name="Ti2G1">'Parameter'!$E$24</definedName>
    <definedName name="Ti2G2">'Parameter'!$G$24</definedName>
    <definedName name="Ti3G1">'Parameter'!$E$25</definedName>
    <definedName name="Ti3G2">'Parameter'!$G$25</definedName>
    <definedName name="Veranstaltung">'Parameter'!$C$1</definedName>
    <definedName name="Zeit1G1">'Parameter'!$C$24</definedName>
    <definedName name="Zeit1G2">'Parameter'!$C$31</definedName>
    <definedName name="Zeit2G1">'Parameter'!$C$25</definedName>
    <definedName name="Zeit2G2">'Parameter'!$C$32</definedName>
    <definedName name="Zeit3G1">'Parameter'!$C$26</definedName>
    <definedName name="Zeit3G2">'Parameter'!$C$33</definedName>
    <definedName name="Zeit4G1">'Parameter'!$C$27</definedName>
    <definedName name="Zeit4G2">'Parameter'!$C$34</definedName>
    <definedName name="Zeit5G1">'Parameter'!$C$28</definedName>
    <definedName name="Zeit5G2">'Parameter'!$C$35</definedName>
  </definedNames>
  <calcPr fullCalcOnLoad="1"/>
</workbook>
</file>

<file path=xl/sharedStrings.xml><?xml version="1.0" encoding="utf-8"?>
<sst xmlns="http://schemas.openxmlformats.org/spreadsheetml/2006/main" count="399" uniqueCount="77">
  <si>
    <t>Spiel</t>
  </si>
  <si>
    <t>Zeit</t>
  </si>
  <si>
    <t>Tisch</t>
  </si>
  <si>
    <t>Nr.</t>
  </si>
  <si>
    <t>Name</t>
  </si>
  <si>
    <t>:</t>
  </si>
  <si>
    <t>-</t>
  </si>
  <si>
    <t>Platz</t>
  </si>
  <si>
    <t>Ergebn.</t>
  </si>
  <si>
    <t>5. Satz</t>
  </si>
  <si>
    <t>4. Satz</t>
  </si>
  <si>
    <t>3. Satz</t>
  </si>
  <si>
    <t>2. Satz</t>
  </si>
  <si>
    <t>1. Satz</t>
  </si>
  <si>
    <t>St.-
Nr.</t>
  </si>
  <si>
    <t>Sätze</t>
  </si>
  <si>
    <t>Punkte</t>
  </si>
  <si>
    <t>2 - 5</t>
  </si>
  <si>
    <t>3 - 4</t>
  </si>
  <si>
    <t>5 - 3</t>
  </si>
  <si>
    <t>1 - 2</t>
  </si>
  <si>
    <t>3 - 1</t>
  </si>
  <si>
    <t>4 - 5</t>
  </si>
  <si>
    <t>1 - 4</t>
  </si>
  <si>
    <t>2 - 3</t>
  </si>
  <si>
    <t>4 - 2</t>
  </si>
  <si>
    <t>5 - 1</t>
  </si>
  <si>
    <t>St.-Nr.</t>
  </si>
  <si>
    <t>Gruppe 2</t>
  </si>
  <si>
    <t>Spielpaarungen</t>
  </si>
  <si>
    <t>Spiel-
Nr.</t>
  </si>
  <si>
    <t>Gruppe 1</t>
  </si>
  <si>
    <t>Zeiten:</t>
  </si>
  <si>
    <t>zwischen 2 Runden:</t>
  </si>
  <si>
    <t>Tische:</t>
  </si>
  <si>
    <t>Spielnummer 1. Spiel</t>
  </si>
  <si>
    <t>1. Tisch:</t>
  </si>
  <si>
    <t>2. Tisch:</t>
  </si>
  <si>
    <t>3. Tisch:</t>
  </si>
  <si>
    <t>Gruppe 2:</t>
  </si>
  <si>
    <t>Gruppe 1:</t>
  </si>
  <si>
    <t>1. Runde:</t>
  </si>
  <si>
    <t>2. Runde:</t>
  </si>
  <si>
    <t>3. Runde:</t>
  </si>
  <si>
    <t>4. Runde:</t>
  </si>
  <si>
    <t>5. Runde:</t>
  </si>
  <si>
    <t>Endstand:</t>
  </si>
  <si>
    <t>1.</t>
  </si>
  <si>
    <t>2.</t>
  </si>
  <si>
    <t>3.</t>
  </si>
  <si>
    <t>4.</t>
  </si>
  <si>
    <t>5.</t>
  </si>
  <si>
    <t>S</t>
  </si>
  <si>
    <t>Parameter:</t>
  </si>
  <si>
    <t>Wettbewerb:</t>
  </si>
  <si>
    <t>Datum:</t>
  </si>
  <si>
    <t>Ausrichter:</t>
  </si>
  <si>
    <t>Konkurrenz:</t>
  </si>
  <si>
    <t>Schiedsrichterzettel</t>
  </si>
  <si>
    <t>Sp.-Nr.</t>
  </si>
  <si>
    <t>Wettbewerb</t>
  </si>
  <si>
    <t>Erfaßverm. EDV</t>
  </si>
  <si>
    <t>Sieger</t>
  </si>
  <si>
    <t>Namen</t>
  </si>
  <si>
    <t>6. Satz</t>
  </si>
  <si>
    <t>7. Satz</t>
  </si>
  <si>
    <t>A</t>
  </si>
  <si>
    <t>B</t>
  </si>
  <si>
    <t>Schiedsrichter</t>
  </si>
  <si>
    <t>Unterschrift Schiedsrichter</t>
  </si>
  <si>
    <t>Veranstaltung:</t>
  </si>
  <si>
    <t>Klasse: D4
Einzel</t>
  </si>
  <si>
    <t>30. Deutsche Tischtennis Einzelmeisterschaften</t>
  </si>
  <si>
    <t>29.04.2006</t>
  </si>
  <si>
    <t>RSC Main-Kinzig</t>
  </si>
  <si>
    <t>D4-Einzel</t>
  </si>
  <si>
    <t>30. Deutsche Tischtennis-Einzelmeisterschaften                     am 29. April 2006 in Maintal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</si>
</sst>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"/>
    <numFmt numFmtId="173" formatCode="yyyy\-mm\-dd"/>
    <numFmt numFmtId="174" formatCode="d&quot;DM&quot;m"/>
    <numFmt numFmtId="175" formatCode="dd/\ mm"/>
    <numFmt numFmtId="176" formatCode="dd/\ mm/"/>
  </numFmts>
  <fonts count="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0" fontId="0" fillId="2" borderId="6" xfId="0" applyNumberFormat="1" applyFill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hidden="1"/>
    </xf>
    <xf numFmtId="172" fontId="0" fillId="0" borderId="8" xfId="0" applyNumberFormat="1" applyBorder="1" applyAlignment="1" applyProtection="1">
      <alignment/>
      <protection hidden="1"/>
    </xf>
    <xf numFmtId="20" fontId="0" fillId="0" borderId="1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1" borderId="1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/>
      <protection hidden="1"/>
    </xf>
    <xf numFmtId="49" fontId="0" fillId="0" borderId="7" xfId="0" applyNumberFormat="1" applyBorder="1" applyAlignment="1" applyProtection="1">
      <alignment/>
      <protection hidden="1"/>
    </xf>
    <xf numFmtId="20" fontId="0" fillId="0" borderId="17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righ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0" borderId="7" xfId="0" applyNumberFormat="1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20" fontId="6" fillId="0" borderId="17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74" fontId="0" fillId="0" borderId="0" xfId="0" applyNumberFormat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>
      <alignment/>
    </xf>
    <xf numFmtId="0" fontId="1" fillId="0" borderId="6" xfId="0" applyFont="1" applyBorder="1" applyAlignment="1" applyProtection="1">
      <alignment horizontal="center"/>
      <protection hidden="1" locked="0"/>
    </xf>
    <xf numFmtId="0" fontId="1" fillId="0" borderId="8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1" borderId="1" xfId="0" applyFill="1" applyBorder="1" applyAlignment="1" applyProtection="1">
      <alignment horizontal="center"/>
      <protection hidden="1"/>
    </xf>
    <xf numFmtId="0" fontId="0" fillId="1" borderId="6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49" fontId="0" fillId="1" borderId="3" xfId="0" applyNumberFormat="1" applyFill="1" applyBorder="1" applyAlignment="1" applyProtection="1">
      <alignment horizontal="center"/>
      <protection hidden="1"/>
    </xf>
    <xf numFmtId="49" fontId="0" fillId="1" borderId="5" xfId="0" applyNumberFormat="1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left"/>
      <protection hidden="1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 applyProtection="1">
      <alignment horizontal="left"/>
      <protection hidden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9" fontId="0" fillId="2" borderId="15" xfId="0" applyNumberFormat="1" applyFill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numm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Start-
Nr.</v>
          </cell>
          <cell r="B1" t="str">
            <v>Name</v>
          </cell>
          <cell r="C1" t="str">
            <v>Vorname</v>
          </cell>
          <cell r="D1" t="str">
            <v>Verein</v>
          </cell>
          <cell r="E1" t="str">
            <v>WK</v>
          </cell>
        </row>
        <row r="2">
          <cell r="A2">
            <v>1</v>
          </cell>
          <cell r="B2" t="str">
            <v>Herbst</v>
          </cell>
          <cell r="C2" t="str">
            <v>Philipp</v>
          </cell>
          <cell r="D2" t="str">
            <v>VfR Ludwigsburg</v>
          </cell>
          <cell r="E2" t="str">
            <v>H1</v>
          </cell>
        </row>
        <row r="3">
          <cell r="A3">
            <v>2</v>
          </cell>
          <cell r="B3" t="str">
            <v>Jasharaj</v>
          </cell>
          <cell r="C3" t="str">
            <v>Xhafer</v>
          </cell>
          <cell r="D3" t="str">
            <v>BSN Nellingen</v>
          </cell>
          <cell r="E3" t="str">
            <v>H1</v>
          </cell>
        </row>
        <row r="4">
          <cell r="A4">
            <v>3</v>
          </cell>
          <cell r="B4" t="str">
            <v>Kilger</v>
          </cell>
          <cell r="C4" t="str">
            <v>Walter</v>
          </cell>
          <cell r="D4" t="str">
            <v>RSG Plattling</v>
          </cell>
          <cell r="E4" t="str">
            <v>H1</v>
          </cell>
        </row>
        <row r="5">
          <cell r="A5">
            <v>4</v>
          </cell>
          <cell r="B5" t="str">
            <v>Knaak</v>
          </cell>
          <cell r="C5" t="str">
            <v>Werner</v>
          </cell>
          <cell r="D5" t="str">
            <v>RSC Hamburg</v>
          </cell>
          <cell r="E5" t="str">
            <v>H1</v>
          </cell>
        </row>
        <row r="6">
          <cell r="A6">
            <v>5</v>
          </cell>
          <cell r="B6" t="str">
            <v>Kretz</v>
          </cell>
          <cell r="C6" t="str">
            <v>Bernhard</v>
          </cell>
          <cell r="D6" t="str">
            <v>RSC Main-Kinzig</v>
          </cell>
          <cell r="E6" t="str">
            <v>H1</v>
          </cell>
        </row>
        <row r="7">
          <cell r="A7">
            <v>6</v>
          </cell>
          <cell r="B7" t="str">
            <v>Nikelis</v>
          </cell>
          <cell r="C7" t="str">
            <v>Holger</v>
          </cell>
          <cell r="D7" t="str">
            <v>RSC Köln</v>
          </cell>
          <cell r="E7" t="str">
            <v>H1</v>
          </cell>
        </row>
        <row r="8">
          <cell r="A8">
            <v>7</v>
          </cell>
          <cell r="B8" t="str">
            <v>Prokopp</v>
          </cell>
          <cell r="C8" t="str">
            <v>Christian </v>
          </cell>
          <cell r="D8" t="str">
            <v>RSG Koblenz</v>
          </cell>
          <cell r="E8" t="str">
            <v>H1</v>
          </cell>
        </row>
        <row r="9">
          <cell r="A9">
            <v>8</v>
          </cell>
          <cell r="B9" t="str">
            <v>Prondzinski</v>
          </cell>
          <cell r="C9" t="str">
            <v>Winfried</v>
          </cell>
          <cell r="D9" t="str">
            <v>BSG Bielefeld</v>
          </cell>
          <cell r="E9" t="str">
            <v>H1</v>
          </cell>
        </row>
        <row r="10">
          <cell r="A10">
            <v>9</v>
          </cell>
          <cell r="B10" t="str">
            <v>Schorn</v>
          </cell>
          <cell r="C10" t="str">
            <v>Alexander</v>
          </cell>
          <cell r="D10" t="str">
            <v>RSC Bad Wildungen</v>
          </cell>
          <cell r="E10" t="str">
            <v>H1</v>
          </cell>
        </row>
        <row r="11">
          <cell r="A11">
            <v>10</v>
          </cell>
          <cell r="B11" t="str">
            <v>Blumenauer</v>
          </cell>
          <cell r="C11" t="str">
            <v>Jörg</v>
          </cell>
          <cell r="D11" t="str">
            <v>BSG Bielefeld</v>
          </cell>
          <cell r="E11" t="str">
            <v>H2</v>
          </cell>
        </row>
        <row r="12">
          <cell r="A12">
            <v>11</v>
          </cell>
          <cell r="B12" t="str">
            <v>Grünkemeyer</v>
          </cell>
          <cell r="C12" t="str">
            <v>Thorsten</v>
          </cell>
          <cell r="D12" t="str">
            <v>BSG Bielefeld</v>
          </cell>
          <cell r="E12" t="str">
            <v>H2</v>
          </cell>
        </row>
        <row r="13">
          <cell r="A13">
            <v>12</v>
          </cell>
          <cell r="B13" t="str">
            <v>Hofmann</v>
          </cell>
          <cell r="C13" t="str">
            <v>Jens  </v>
          </cell>
          <cell r="D13" t="str">
            <v>TTC Halle</v>
          </cell>
          <cell r="E13" t="str">
            <v>H2</v>
          </cell>
        </row>
        <row r="14">
          <cell r="A14">
            <v>13</v>
          </cell>
          <cell r="B14" t="str">
            <v>Horvath</v>
          </cell>
          <cell r="C14" t="str">
            <v>Marian</v>
          </cell>
          <cell r="D14" t="str">
            <v>RSA Neumarkt</v>
          </cell>
          <cell r="E14" t="str">
            <v>H2</v>
          </cell>
        </row>
        <row r="15">
          <cell r="A15">
            <v>14</v>
          </cell>
          <cell r="B15" t="str">
            <v>Lutterbeck</v>
          </cell>
          <cell r="C15" t="str">
            <v>Hans-Dieter</v>
          </cell>
          <cell r="D15" t="str">
            <v>RSC Osnabrück</v>
          </cell>
          <cell r="E15" t="str">
            <v>H2</v>
          </cell>
        </row>
        <row r="16">
          <cell r="A16">
            <v>15</v>
          </cell>
          <cell r="B16" t="str">
            <v>Löffler</v>
          </cell>
          <cell r="C16" t="str">
            <v>Hans-Joachim</v>
          </cell>
          <cell r="D16" t="str">
            <v>RSG Koblenz</v>
          </cell>
          <cell r="E16" t="str">
            <v>H2</v>
          </cell>
        </row>
        <row r="17">
          <cell r="A17">
            <v>16</v>
          </cell>
          <cell r="B17" t="str">
            <v>Meckl</v>
          </cell>
          <cell r="C17" t="str">
            <v>Manfred</v>
          </cell>
          <cell r="D17" t="str">
            <v>RSA Neumarkt</v>
          </cell>
          <cell r="E17" t="str">
            <v>H2</v>
          </cell>
        </row>
        <row r="18">
          <cell r="A18">
            <v>17</v>
          </cell>
          <cell r="B18" t="str">
            <v>Rüter</v>
          </cell>
          <cell r="C18" t="str">
            <v>Arno</v>
          </cell>
          <cell r="D18" t="str">
            <v>RSG Raisdorf</v>
          </cell>
          <cell r="E18" t="str">
            <v>H2</v>
          </cell>
        </row>
        <row r="19">
          <cell r="A19">
            <v>18</v>
          </cell>
          <cell r="B19" t="str">
            <v>Sauerwein</v>
          </cell>
          <cell r="C19" t="str">
            <v>Otmar</v>
          </cell>
          <cell r="D19" t="str">
            <v>RSC Rollis Trier</v>
          </cell>
          <cell r="E19" t="str">
            <v>H2</v>
          </cell>
        </row>
        <row r="20">
          <cell r="A20">
            <v>19</v>
          </cell>
          <cell r="B20" t="str">
            <v>Vilsmaier</v>
          </cell>
          <cell r="C20" t="str">
            <v>Otto</v>
          </cell>
          <cell r="D20" t="str">
            <v>RSG Plattling</v>
          </cell>
          <cell r="E20" t="str">
            <v>H2</v>
          </cell>
        </row>
        <row r="21">
          <cell r="A21">
            <v>20</v>
          </cell>
          <cell r="B21" t="str">
            <v>Clausen</v>
          </cell>
          <cell r="C21" t="str">
            <v>Jörg</v>
          </cell>
          <cell r="D21" t="str">
            <v>RSC Husum</v>
          </cell>
          <cell r="E21" t="str">
            <v>H3</v>
          </cell>
        </row>
        <row r="22">
          <cell r="A22">
            <v>21</v>
          </cell>
          <cell r="B22" t="str">
            <v>Erdtmann</v>
          </cell>
          <cell r="C22" t="str">
            <v>Andreas</v>
          </cell>
          <cell r="D22" t="str">
            <v>RSA Neumarkt</v>
          </cell>
          <cell r="E22" t="str">
            <v>H3</v>
          </cell>
        </row>
        <row r="23">
          <cell r="A23">
            <v>22</v>
          </cell>
          <cell r="B23" t="str">
            <v>Ewig</v>
          </cell>
          <cell r="C23" t="str">
            <v>Manfred</v>
          </cell>
          <cell r="D23" t="str">
            <v>BSV Sünteltal</v>
          </cell>
          <cell r="E23" t="str">
            <v>H3</v>
          </cell>
        </row>
        <row r="24">
          <cell r="A24">
            <v>23</v>
          </cell>
          <cell r="B24" t="str">
            <v>Figge</v>
          </cell>
          <cell r="C24" t="str">
            <v>Bodo</v>
          </cell>
          <cell r="D24" t="str">
            <v>RBG Dortmund</v>
          </cell>
          <cell r="E24" t="str">
            <v>H3</v>
          </cell>
        </row>
        <row r="25">
          <cell r="A25">
            <v>24</v>
          </cell>
          <cell r="B25" t="str">
            <v>Grünebach</v>
          </cell>
          <cell r="C25" t="str">
            <v>Matthias</v>
          </cell>
          <cell r="D25" t="str">
            <v>RSG Koblenz</v>
          </cell>
          <cell r="E25" t="str">
            <v>H3</v>
          </cell>
        </row>
        <row r="26">
          <cell r="A26">
            <v>25</v>
          </cell>
          <cell r="B26" t="str">
            <v>Gürtler</v>
          </cell>
          <cell r="C26" t="str">
            <v>Jan</v>
          </cell>
          <cell r="D26" t="str">
            <v>RSC Berlin</v>
          </cell>
          <cell r="E26" t="str">
            <v>H3</v>
          </cell>
        </row>
        <row r="27">
          <cell r="A27">
            <v>26</v>
          </cell>
          <cell r="B27" t="str">
            <v>Nicolay</v>
          </cell>
          <cell r="C27" t="str">
            <v>Alex</v>
          </cell>
          <cell r="D27" t="str">
            <v>RSG Koblenz</v>
          </cell>
          <cell r="E27" t="str">
            <v>H3</v>
          </cell>
        </row>
        <row r="28">
          <cell r="A28">
            <v>27</v>
          </cell>
          <cell r="B28" t="str">
            <v>Scheuvens</v>
          </cell>
          <cell r="C28" t="str">
            <v>Berthold</v>
          </cell>
          <cell r="D28" t="str">
            <v>BSG Duisburg</v>
          </cell>
          <cell r="E28" t="str">
            <v>H3</v>
          </cell>
        </row>
        <row r="29">
          <cell r="A29">
            <v>28</v>
          </cell>
          <cell r="B29" t="str">
            <v>Schmidberger</v>
          </cell>
          <cell r="C29" t="str">
            <v>Thomas</v>
          </cell>
          <cell r="D29" t="str">
            <v>RSG Plattling</v>
          </cell>
          <cell r="E29" t="str">
            <v>H3</v>
          </cell>
        </row>
        <row r="30">
          <cell r="A30">
            <v>29</v>
          </cell>
          <cell r="B30" t="str">
            <v>Vetter</v>
          </cell>
          <cell r="C30" t="str">
            <v>Thomas</v>
          </cell>
          <cell r="D30" t="str">
            <v>RSC Frankfurt</v>
          </cell>
          <cell r="E30" t="str">
            <v>H3</v>
          </cell>
        </row>
        <row r="31">
          <cell r="A31">
            <v>30</v>
          </cell>
          <cell r="B31" t="str">
            <v>Weidemann</v>
          </cell>
          <cell r="C31" t="str">
            <v>Andrè</v>
          </cell>
          <cell r="D31" t="str">
            <v>BSG Duisburg</v>
          </cell>
          <cell r="E31" t="str">
            <v>H3</v>
          </cell>
        </row>
        <row r="32">
          <cell r="A32">
            <v>31</v>
          </cell>
          <cell r="B32" t="str">
            <v>Weinmann</v>
          </cell>
          <cell r="C32" t="str">
            <v>Ernst</v>
          </cell>
          <cell r="D32" t="str">
            <v>BSG Bielefeld</v>
          </cell>
          <cell r="E32" t="str">
            <v>H3</v>
          </cell>
        </row>
        <row r="33">
          <cell r="A33">
            <v>32</v>
          </cell>
          <cell r="B33" t="str">
            <v>Altenburg</v>
          </cell>
          <cell r="C33" t="str">
            <v>Günter</v>
          </cell>
          <cell r="D33" t="str">
            <v>BSG Duisburg</v>
          </cell>
          <cell r="E33" t="str">
            <v>H3</v>
          </cell>
        </row>
        <row r="34">
          <cell r="A34">
            <v>33</v>
          </cell>
          <cell r="B34" t="str">
            <v>Burkhardt</v>
          </cell>
          <cell r="C34" t="str">
            <v>Werner</v>
          </cell>
          <cell r="D34" t="str">
            <v>RSV Bayreuth</v>
          </cell>
          <cell r="E34" t="str">
            <v>H4</v>
          </cell>
        </row>
        <row r="35">
          <cell r="A35">
            <v>34</v>
          </cell>
          <cell r="B35" t="str">
            <v>Kober</v>
          </cell>
          <cell r="C35" t="str">
            <v>Dietmar</v>
          </cell>
          <cell r="D35" t="str">
            <v>RSV Bayreuth</v>
          </cell>
          <cell r="E35" t="str">
            <v>H4</v>
          </cell>
        </row>
        <row r="36">
          <cell r="A36">
            <v>35</v>
          </cell>
          <cell r="B36" t="str">
            <v>Krentz</v>
          </cell>
          <cell r="C36" t="str">
            <v>Richard</v>
          </cell>
          <cell r="D36" t="str">
            <v>RSC Hamburg</v>
          </cell>
          <cell r="E36" t="str">
            <v>H4</v>
          </cell>
        </row>
        <row r="37">
          <cell r="A37">
            <v>36</v>
          </cell>
          <cell r="B37" t="str">
            <v>Lerner</v>
          </cell>
          <cell r="C37" t="str">
            <v>Josef</v>
          </cell>
          <cell r="D37" t="str">
            <v>RSG Plattling</v>
          </cell>
          <cell r="E37" t="str">
            <v>H4</v>
          </cell>
        </row>
        <row r="38">
          <cell r="A38">
            <v>37</v>
          </cell>
          <cell r="B38" t="str">
            <v>Meißner</v>
          </cell>
          <cell r="C38" t="str">
            <v>Wolf</v>
          </cell>
          <cell r="D38" t="str">
            <v>RSC Frankfurt</v>
          </cell>
          <cell r="E38" t="str">
            <v>H4</v>
          </cell>
        </row>
        <row r="39">
          <cell r="A39">
            <v>38</v>
          </cell>
          <cell r="B39" t="str">
            <v>Müller C.</v>
          </cell>
          <cell r="C39" t="str">
            <v>Christof</v>
          </cell>
          <cell r="D39" t="str">
            <v>RSG Koblenz</v>
          </cell>
          <cell r="E39" t="str">
            <v>H4</v>
          </cell>
        </row>
        <row r="40">
          <cell r="A40">
            <v>39</v>
          </cell>
          <cell r="B40" t="str">
            <v>Müller T.</v>
          </cell>
          <cell r="C40" t="str">
            <v>Timo</v>
          </cell>
          <cell r="D40" t="str">
            <v>VfR Ludwigsburg</v>
          </cell>
          <cell r="E40" t="str">
            <v>H4</v>
          </cell>
        </row>
        <row r="41">
          <cell r="A41">
            <v>40</v>
          </cell>
          <cell r="B41" t="str">
            <v>Münx</v>
          </cell>
          <cell r="C41" t="str">
            <v>Reinhard</v>
          </cell>
          <cell r="D41" t="str">
            <v>TTC Halle</v>
          </cell>
          <cell r="E41" t="str">
            <v>H4</v>
          </cell>
        </row>
        <row r="42">
          <cell r="A42">
            <v>41</v>
          </cell>
          <cell r="B42" t="str">
            <v>Niebergall</v>
          </cell>
          <cell r="C42" t="str">
            <v>Werner</v>
          </cell>
          <cell r="D42" t="str">
            <v>RSG Saar</v>
          </cell>
          <cell r="E42" t="str">
            <v>H4</v>
          </cell>
        </row>
        <row r="43">
          <cell r="A43">
            <v>42</v>
          </cell>
          <cell r="B43" t="str">
            <v>Raschke</v>
          </cell>
          <cell r="C43" t="str">
            <v>Uwe</v>
          </cell>
          <cell r="D43" t="str">
            <v>RSC Frankfurt</v>
          </cell>
          <cell r="E43" t="str">
            <v>H4</v>
          </cell>
        </row>
        <row r="44">
          <cell r="A44">
            <v>43</v>
          </cell>
          <cell r="B44" t="str">
            <v>Schiefelbein</v>
          </cell>
          <cell r="C44" t="str">
            <v>Frank</v>
          </cell>
          <cell r="D44" t="str">
            <v>RSC Husum</v>
          </cell>
          <cell r="E44" t="str">
            <v>H4</v>
          </cell>
        </row>
        <row r="45">
          <cell r="A45">
            <v>44</v>
          </cell>
          <cell r="B45" t="str">
            <v>Cetin</v>
          </cell>
          <cell r="C45" t="str">
            <v>Selcuk</v>
          </cell>
          <cell r="D45" t="str">
            <v>RSG Koblenz</v>
          </cell>
          <cell r="E45" t="str">
            <v>H5</v>
          </cell>
        </row>
        <row r="46">
          <cell r="A46">
            <v>45</v>
          </cell>
          <cell r="B46" t="str">
            <v>Didion</v>
          </cell>
          <cell r="C46" t="str">
            <v>Jörg</v>
          </cell>
          <cell r="D46" t="str">
            <v>RSC Frankfurt</v>
          </cell>
          <cell r="E46" t="str">
            <v>H5</v>
          </cell>
        </row>
        <row r="47">
          <cell r="A47">
            <v>46</v>
          </cell>
          <cell r="B47" t="str">
            <v>Gosemann</v>
          </cell>
          <cell r="C47" t="str">
            <v>Heiko</v>
          </cell>
          <cell r="D47" t="str">
            <v>RSC Berlin</v>
          </cell>
          <cell r="E47" t="str">
            <v>H5</v>
          </cell>
        </row>
        <row r="48">
          <cell r="A48">
            <v>47</v>
          </cell>
          <cell r="B48" t="str">
            <v>Herres</v>
          </cell>
          <cell r="C48" t="str">
            <v>Dieter</v>
          </cell>
          <cell r="D48" t="str">
            <v>RSC Rollis Trier</v>
          </cell>
          <cell r="E48" t="str">
            <v>H5</v>
          </cell>
        </row>
        <row r="49">
          <cell r="A49">
            <v>48</v>
          </cell>
          <cell r="B49" t="str">
            <v>Korbanek</v>
          </cell>
          <cell r="C49" t="str">
            <v>Karl-Heinz</v>
          </cell>
          <cell r="D49" t="str">
            <v>BSG Bielefeld</v>
          </cell>
          <cell r="E49" t="str">
            <v>H5</v>
          </cell>
        </row>
        <row r="50">
          <cell r="A50">
            <v>49</v>
          </cell>
          <cell r="B50" t="str">
            <v>Kotschenreuther</v>
          </cell>
          <cell r="C50" t="str">
            <v>Sebastian</v>
          </cell>
          <cell r="D50" t="str">
            <v>RSV Bayreuth</v>
          </cell>
          <cell r="E50" t="str">
            <v>H5</v>
          </cell>
        </row>
        <row r="51">
          <cell r="A51">
            <v>50</v>
          </cell>
          <cell r="B51" t="str">
            <v>Jensen H.</v>
          </cell>
          <cell r="C51" t="str">
            <v>Henning</v>
          </cell>
          <cell r="D51" t="str">
            <v>RSC Husum</v>
          </cell>
          <cell r="E51" t="str">
            <v>H5</v>
          </cell>
        </row>
        <row r="52">
          <cell r="A52">
            <v>51</v>
          </cell>
          <cell r="B52" t="str">
            <v>Jensen S.</v>
          </cell>
          <cell r="C52" t="str">
            <v>Steffen</v>
          </cell>
          <cell r="D52" t="str">
            <v>MSV Hamburg</v>
          </cell>
          <cell r="E52" t="str">
            <v>H5</v>
          </cell>
        </row>
        <row r="53">
          <cell r="A53">
            <v>52</v>
          </cell>
          <cell r="B53" t="str">
            <v>Müller</v>
          </cell>
          <cell r="C53" t="str">
            <v>Peter</v>
          </cell>
          <cell r="D53" t="str">
            <v>RSC Rollis Trier</v>
          </cell>
          <cell r="E53" t="str">
            <v>H5</v>
          </cell>
        </row>
        <row r="54">
          <cell r="A54">
            <v>53</v>
          </cell>
          <cell r="B54" t="str">
            <v>Schulz</v>
          </cell>
          <cell r="C54" t="str">
            <v>Sven</v>
          </cell>
          <cell r="D54" t="str">
            <v>RSG Koblenz</v>
          </cell>
          <cell r="E54" t="str">
            <v>H5</v>
          </cell>
        </row>
        <row r="55">
          <cell r="A55">
            <v>54</v>
          </cell>
          <cell r="B55" t="str">
            <v>Siegfried</v>
          </cell>
          <cell r="C55" t="str">
            <v>Michael</v>
          </cell>
          <cell r="D55" t="str">
            <v>RSC Frankfurt</v>
          </cell>
          <cell r="E55" t="str">
            <v>H5</v>
          </cell>
        </row>
        <row r="56">
          <cell r="A56">
            <v>55</v>
          </cell>
          <cell r="B56" t="str">
            <v>Vochezer</v>
          </cell>
          <cell r="C56" t="str">
            <v>Reinhard</v>
          </cell>
          <cell r="D56" t="str">
            <v>RSC Hamburg</v>
          </cell>
          <cell r="E56" t="str">
            <v>H5</v>
          </cell>
        </row>
        <row r="57">
          <cell r="A57">
            <v>56</v>
          </cell>
          <cell r="B57" t="str">
            <v>Bartheidel</v>
          </cell>
          <cell r="C57" t="str">
            <v>Monica</v>
          </cell>
          <cell r="D57" t="str">
            <v>MSV Hamburg</v>
          </cell>
          <cell r="E57" t="str">
            <v>D1-3</v>
          </cell>
        </row>
        <row r="58">
          <cell r="A58">
            <v>57</v>
          </cell>
          <cell r="B58" t="str">
            <v>Gottschalk</v>
          </cell>
          <cell r="C58" t="str">
            <v>Sabine</v>
          </cell>
          <cell r="D58" t="str">
            <v>RSV Bayreuth</v>
          </cell>
          <cell r="E58" t="str">
            <v>D1-3</v>
          </cell>
        </row>
        <row r="59">
          <cell r="A59">
            <v>58</v>
          </cell>
          <cell r="B59" t="str">
            <v>Kehrberg</v>
          </cell>
          <cell r="C59" t="str">
            <v>Melanie</v>
          </cell>
          <cell r="D59" t="str">
            <v>RSC Frankfurt</v>
          </cell>
          <cell r="E59" t="str">
            <v>D1-3</v>
          </cell>
        </row>
        <row r="60">
          <cell r="A60">
            <v>59</v>
          </cell>
          <cell r="B60" t="str">
            <v>Kurras</v>
          </cell>
          <cell r="C60" t="str">
            <v>Katharina</v>
          </cell>
          <cell r="D60" t="str">
            <v>BSV Wismar</v>
          </cell>
          <cell r="E60" t="str">
            <v>D1-3</v>
          </cell>
        </row>
        <row r="61">
          <cell r="A61">
            <v>60</v>
          </cell>
          <cell r="B61" t="str">
            <v>Neubig</v>
          </cell>
          <cell r="C61" t="str">
            <v>Bianca</v>
          </cell>
          <cell r="D61" t="str">
            <v>RSV Bayreuth</v>
          </cell>
          <cell r="E61" t="str">
            <v>D1-3</v>
          </cell>
        </row>
        <row r="62">
          <cell r="A62">
            <v>61</v>
          </cell>
          <cell r="B62" t="str">
            <v>Schippmann</v>
          </cell>
          <cell r="C62" t="str">
            <v>Beate</v>
          </cell>
          <cell r="D62" t="str">
            <v>RSC Hamburg</v>
          </cell>
          <cell r="E62" t="str">
            <v>D1-3</v>
          </cell>
        </row>
        <row r="63">
          <cell r="A63">
            <v>62</v>
          </cell>
          <cell r="B63" t="str">
            <v>Femtehjel</v>
          </cell>
          <cell r="C63" t="str">
            <v>Solveig</v>
          </cell>
          <cell r="D63" t="str">
            <v>RSC Hamburg</v>
          </cell>
          <cell r="E63" t="str">
            <v>D4</v>
          </cell>
        </row>
        <row r="64">
          <cell r="A64">
            <v>63</v>
          </cell>
          <cell r="B64" t="str">
            <v>Högemann</v>
          </cell>
          <cell r="C64" t="str">
            <v>Gudrun</v>
          </cell>
          <cell r="D64" t="str">
            <v>VfL Sindelfingen</v>
          </cell>
          <cell r="E64" t="str">
            <v>D4</v>
          </cell>
        </row>
        <row r="65">
          <cell r="A65">
            <v>64</v>
          </cell>
          <cell r="B65" t="str">
            <v>Müller-Otte</v>
          </cell>
          <cell r="C65" t="str">
            <v>Alexandra</v>
          </cell>
          <cell r="D65" t="str">
            <v>RSC Osnabrück</v>
          </cell>
          <cell r="E65" t="str">
            <v>D4</v>
          </cell>
        </row>
        <row r="66">
          <cell r="A66">
            <v>65</v>
          </cell>
          <cell r="B66" t="str">
            <v>Sikora-Weinmann</v>
          </cell>
          <cell r="C66" t="str">
            <v>Monika</v>
          </cell>
          <cell r="D66" t="str">
            <v>BSG Bielefeld</v>
          </cell>
          <cell r="E66" t="str">
            <v>D4</v>
          </cell>
        </row>
        <row r="67">
          <cell r="A67">
            <v>66</v>
          </cell>
          <cell r="B67" t="str">
            <v>Bauer</v>
          </cell>
          <cell r="C67" t="str">
            <v>Bettina</v>
          </cell>
          <cell r="D67" t="str">
            <v>RSV Bayreuth</v>
          </cell>
          <cell r="E67" t="str">
            <v>D5</v>
          </cell>
        </row>
        <row r="68">
          <cell r="A68">
            <v>67</v>
          </cell>
          <cell r="B68" t="str">
            <v>Kocourek</v>
          </cell>
          <cell r="C68" t="str">
            <v>Sigrid</v>
          </cell>
          <cell r="D68" t="str">
            <v>VSG Eutin</v>
          </cell>
          <cell r="E68" t="str">
            <v>D5</v>
          </cell>
        </row>
        <row r="69">
          <cell r="A69">
            <v>68</v>
          </cell>
          <cell r="B69" t="str">
            <v>Lowack</v>
          </cell>
          <cell r="C69" t="str">
            <v>Irith</v>
          </cell>
          <cell r="D69" t="str">
            <v>RSC Berlin</v>
          </cell>
          <cell r="E69" t="str">
            <v>D5</v>
          </cell>
        </row>
        <row r="70">
          <cell r="A70">
            <v>69</v>
          </cell>
          <cell r="B70" t="str">
            <v>Schenk</v>
          </cell>
          <cell r="C70" t="str">
            <v>Ute</v>
          </cell>
          <cell r="D70" t="str">
            <v>BSV Wismar</v>
          </cell>
          <cell r="E70" t="str">
            <v>D5</v>
          </cell>
        </row>
        <row r="71">
          <cell r="A71">
            <v>70</v>
          </cell>
          <cell r="B71" t="str">
            <v>Schopp</v>
          </cell>
          <cell r="C71" t="str">
            <v>Claudia</v>
          </cell>
          <cell r="D71" t="str">
            <v>VfR Ludwigsburg</v>
          </cell>
          <cell r="E71" t="str">
            <v>D5</v>
          </cell>
        </row>
        <row r="72">
          <cell r="A72">
            <v>71</v>
          </cell>
          <cell r="B72" t="str">
            <v>Zimmerer</v>
          </cell>
          <cell r="C72" t="str">
            <v>Andreas</v>
          </cell>
          <cell r="D72" t="str">
            <v>RSC Husum</v>
          </cell>
          <cell r="E72" t="str">
            <v>D5</v>
          </cell>
        </row>
        <row r="73">
          <cell r="A73">
            <v>99</v>
          </cell>
          <cell r="B73" t="str">
            <v>leer</v>
          </cell>
          <cell r="C73" t="str">
            <v>leer</v>
          </cell>
          <cell r="D73" t="str">
            <v>leer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2" sqref="C2"/>
    </sheetView>
  </sheetViews>
  <sheetFormatPr defaultColWidth="11.421875" defaultRowHeight="12.75"/>
  <cols>
    <col min="1" max="1" width="6.421875" style="1" bestFit="1" customWidth="1"/>
    <col min="2" max="2" width="17.7109375" style="1" bestFit="1" customWidth="1"/>
    <col min="3" max="16384" width="11.421875" style="1" customWidth="1"/>
  </cols>
  <sheetData>
    <row r="1" spans="2:7" ht="12.75">
      <c r="B1" s="1" t="s">
        <v>70</v>
      </c>
      <c r="C1" s="96" t="s">
        <v>76</v>
      </c>
      <c r="D1" s="96"/>
      <c r="E1" s="96"/>
      <c r="F1" s="96"/>
      <c r="G1" s="96"/>
    </row>
    <row r="3" ht="12.75">
      <c r="B3" s="3" t="s">
        <v>31</v>
      </c>
    </row>
    <row r="4" spans="1:2" ht="12.75">
      <c r="A4" s="1" t="s">
        <v>27</v>
      </c>
      <c r="B4" s="1" t="s">
        <v>4</v>
      </c>
    </row>
    <row r="5" spans="1:2" ht="12.75">
      <c r="A5" s="2">
        <v>62</v>
      </c>
      <c r="B5" s="1" t="str">
        <f>IF(ISBLANK(A5),"",VLOOKUP(A5,'[1]Tabelle1'!$A:$E,2,FALSE))</f>
        <v>Femtehjel</v>
      </c>
    </row>
    <row r="6" spans="1:2" ht="12.75">
      <c r="A6" s="2">
        <v>65</v>
      </c>
      <c r="B6" s="1" t="str">
        <f>IF(ISBLANK(A6),"",VLOOKUP(A6,'[1]Tabelle1'!$A:$E,2,FALSE))</f>
        <v>Sikora-Weinmann</v>
      </c>
    </row>
    <row r="7" spans="1:2" ht="12.75">
      <c r="A7" s="2">
        <v>63</v>
      </c>
      <c r="B7" s="1" t="str">
        <f>IF(ISBLANK(A7),"",VLOOKUP(A7,'[1]Tabelle1'!$A:$E,2,FALSE))</f>
        <v>Högemann</v>
      </c>
    </row>
    <row r="8" spans="1:2" ht="12.75">
      <c r="A8" s="2">
        <v>64</v>
      </c>
      <c r="B8" s="1" t="str">
        <f>IF(ISBLANK(A8),"",VLOOKUP(A8,'[1]Tabelle1'!$A:$E,2,FALSE))</f>
        <v>Müller-Otte</v>
      </c>
    </row>
    <row r="9" spans="1:2" ht="12.75">
      <c r="A9" s="2"/>
      <c r="B9" s="1">
        <f>IF(ISBLANK(A9),"",VLOOKUP(A9,'[1]Tabelle1'!$A:$E,2,FALSE))</f>
      </c>
    </row>
    <row r="10" spans="1:2" ht="12.75">
      <c r="A10" s="2"/>
      <c r="B10" s="1">
        <f>IF(ISBLANK(A10),"",VLOOKUP(A10,'[1]Tabelle1'!$A:$E,2,FALSE))</f>
      </c>
    </row>
    <row r="12" ht="12.75">
      <c r="B12" s="3" t="s">
        <v>28</v>
      </c>
    </row>
    <row r="13" spans="1:2" ht="12.75">
      <c r="A13" s="1" t="s">
        <v>27</v>
      </c>
      <c r="B13" s="1" t="s">
        <v>4</v>
      </c>
    </row>
    <row r="14" spans="1:2" ht="12.75">
      <c r="A14" s="2"/>
      <c r="B14" s="1">
        <f>IF(ISBLANK(A14),"",VLOOKUP(A14,'[1]Tabelle1'!$A:$E,2,FALSE))</f>
      </c>
    </row>
    <row r="15" spans="1:2" ht="12.75">
      <c r="A15" s="2"/>
      <c r="B15" s="1">
        <f>IF(ISBLANK(A15),"",VLOOKUP(A15,'[1]Tabelle1'!$A:$E,2,FALSE))</f>
      </c>
    </row>
    <row r="16" spans="1:2" ht="12.75">
      <c r="A16" s="2"/>
      <c r="B16" s="1">
        <f>IF(ISBLANK(A16),"",VLOOKUP(A16,'[1]Tabelle1'!$A:$E,2,FALSE))</f>
      </c>
    </row>
    <row r="17" spans="1:2" ht="12.75">
      <c r="A17" s="2"/>
      <c r="B17" s="1">
        <f>IF(ISBLANK(A17),"",VLOOKUP(A17,'[1]Tabelle1'!$A:$E,2,FALSE))</f>
      </c>
    </row>
    <row r="18" spans="1:2" ht="12.75">
      <c r="A18" s="2"/>
      <c r="B18" s="1">
        <f>IF(ISBLANK(A18),"",VLOOKUP(A18,'[1]Tabelle1'!$A:$E,2,FALSE))</f>
      </c>
    </row>
    <row r="19" spans="1:2" ht="12.75">
      <c r="A19" s="2"/>
      <c r="B19" s="1">
        <f>IF(ISBLANK(A19),"",VLOOKUP(A19,'[1]Tabelle1'!$A:$E,2,FALSE))</f>
      </c>
    </row>
    <row r="21" spans="2:4" ht="13.5" thickBot="1">
      <c r="B21" s="3" t="s">
        <v>32</v>
      </c>
      <c r="D21" s="3" t="s">
        <v>34</v>
      </c>
    </row>
    <row r="22" spans="2:7" ht="12.75">
      <c r="B22" s="6" t="s">
        <v>31</v>
      </c>
      <c r="C22" s="7"/>
      <c r="D22" s="16" t="s">
        <v>31</v>
      </c>
      <c r="E22" s="15"/>
      <c r="F22" s="6" t="s">
        <v>28</v>
      </c>
      <c r="G22" s="7"/>
    </row>
    <row r="23" spans="2:7" ht="12.75">
      <c r="B23" s="8" t="s">
        <v>33</v>
      </c>
      <c r="C23" s="17">
        <v>0.020833333333333332</v>
      </c>
      <c r="D23" s="5" t="s">
        <v>36</v>
      </c>
      <c r="E23" s="9"/>
      <c r="F23" s="8" t="s">
        <v>36</v>
      </c>
      <c r="G23" s="9"/>
    </row>
    <row r="24" spans="2:7" ht="12.75">
      <c r="B24" s="8" t="s">
        <v>41</v>
      </c>
      <c r="C24" s="17">
        <v>0.4166666666666667</v>
      </c>
      <c r="D24" s="5" t="s">
        <v>37</v>
      </c>
      <c r="E24" s="9">
        <v>17</v>
      </c>
      <c r="F24" s="8" t="s">
        <v>37</v>
      </c>
      <c r="G24" s="9"/>
    </row>
    <row r="25" spans="2:7" ht="13.5" thickBot="1">
      <c r="B25" s="8" t="s">
        <v>42</v>
      </c>
      <c r="C25" s="18">
        <f>IF(ISBLANK($C$24),"",C24+$C$23)</f>
        <v>0.4375</v>
      </c>
      <c r="D25" s="13" t="s">
        <v>38</v>
      </c>
      <c r="E25" s="11">
        <v>17</v>
      </c>
      <c r="F25" s="10" t="s">
        <v>38</v>
      </c>
      <c r="G25" s="11"/>
    </row>
    <row r="26" spans="2:3" ht="12.75">
      <c r="B26" s="8" t="s">
        <v>43</v>
      </c>
      <c r="C26" s="18">
        <f>IF(ISBLANK($C$24),"",C25+$C$23)</f>
        <v>0.4583333333333333</v>
      </c>
    </row>
    <row r="27" spans="2:3" ht="12.75">
      <c r="B27" s="8" t="s">
        <v>44</v>
      </c>
      <c r="C27" s="18">
        <f>IF(ISBLANK($C$24),"",C26+$C$23)</f>
        <v>0.47916666666666663</v>
      </c>
    </row>
    <row r="28" spans="2:3" ht="13.5" thickBot="1">
      <c r="B28" s="10" t="s">
        <v>45</v>
      </c>
      <c r="C28" s="19">
        <f>IF(ISBLANK($C$24),"",C27+$C$23)</f>
        <v>0.49999999999999994</v>
      </c>
    </row>
    <row r="29" spans="2:4" ht="13.5" thickBot="1">
      <c r="B29" s="6" t="s">
        <v>28</v>
      </c>
      <c r="C29" s="7"/>
      <c r="D29" s="3" t="s">
        <v>35</v>
      </c>
    </row>
    <row r="30" spans="2:7" ht="13.5" thickBot="1">
      <c r="B30" s="8" t="s">
        <v>33</v>
      </c>
      <c r="C30" s="17">
        <v>0.041666666666666664</v>
      </c>
      <c r="D30" s="14" t="s">
        <v>40</v>
      </c>
      <c r="E30" s="46">
        <v>151</v>
      </c>
      <c r="F30" s="12" t="s">
        <v>39</v>
      </c>
      <c r="G30" s="46"/>
    </row>
    <row r="31" spans="2:3" ht="12.75">
      <c r="B31" s="8" t="s">
        <v>41</v>
      </c>
      <c r="C31" s="17"/>
    </row>
    <row r="32" spans="2:3" ht="12.75">
      <c r="B32" s="8" t="s">
        <v>42</v>
      </c>
      <c r="C32" s="18">
        <f>IF(ISBLANK($C$31),"",C31+$C$30)</f>
      </c>
    </row>
    <row r="33" spans="2:3" ht="12.75">
      <c r="B33" s="8" t="s">
        <v>43</v>
      </c>
      <c r="C33" s="18">
        <f>IF(ISBLANK($C$31),"",C32+$C$30)</f>
      </c>
    </row>
    <row r="34" spans="2:3" ht="12.75">
      <c r="B34" s="8" t="s">
        <v>44</v>
      </c>
      <c r="C34" s="18">
        <f>IF(ISBLANK($C$31),"",C33+$C$30)</f>
      </c>
    </row>
    <row r="35" spans="2:3" ht="13.5" thickBot="1">
      <c r="B35" s="10" t="s">
        <v>45</v>
      </c>
      <c r="C35" s="19">
        <f>IF(ISBLANK($C$31),"",C34+$C$30)</f>
      </c>
    </row>
  </sheetData>
  <sheetProtection password="F054" sheet="1" objects="1" scenarios="1"/>
  <mergeCells count="1">
    <mergeCell ref="C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5"/>
  <sheetViews>
    <sheetView tabSelected="1" workbookViewId="0" topLeftCell="A2">
      <selection activeCell="L4" sqref="L4"/>
    </sheetView>
  </sheetViews>
  <sheetFormatPr defaultColWidth="11.421875" defaultRowHeight="12.75"/>
  <cols>
    <col min="1" max="1" width="4.7109375" style="21" bestFit="1" customWidth="1"/>
    <col min="2" max="2" width="5.57421875" style="1" bestFit="1" customWidth="1"/>
    <col min="3" max="3" width="5.140625" style="22" bestFit="1" customWidth="1"/>
    <col min="4" max="4" width="5.421875" style="22" bestFit="1" customWidth="1"/>
    <col min="5" max="5" width="4.00390625" style="22" bestFit="1" customWidth="1"/>
    <col min="6" max="6" width="14.28125" style="1" bestFit="1" customWidth="1"/>
    <col min="7" max="7" width="3.140625" style="1" customWidth="1"/>
    <col min="8" max="8" width="1.57421875" style="1" bestFit="1" customWidth="1"/>
    <col min="9" max="10" width="3.140625" style="1" customWidth="1"/>
    <col min="11" max="11" width="1.57421875" style="1" customWidth="1"/>
    <col min="12" max="13" width="3.140625" style="1" customWidth="1"/>
    <col min="14" max="14" width="1.57421875" style="1" customWidth="1"/>
    <col min="15" max="16" width="3.140625" style="1" customWidth="1"/>
    <col min="17" max="17" width="1.57421875" style="1" customWidth="1"/>
    <col min="18" max="19" width="3.00390625" style="1" bestFit="1" customWidth="1"/>
    <col min="20" max="20" width="1.57421875" style="1" customWidth="1"/>
    <col min="21" max="22" width="3.00390625" style="1" bestFit="1" customWidth="1"/>
    <col min="23" max="23" width="1.57421875" style="1" customWidth="1"/>
    <col min="24" max="25" width="3.00390625" style="1" bestFit="1" customWidth="1"/>
    <col min="26" max="26" width="1.57421875" style="1" bestFit="1" customWidth="1"/>
    <col min="27" max="28" width="3.00390625" style="1" bestFit="1" customWidth="1"/>
    <col min="29" max="29" width="1.57421875" style="1" bestFit="1" customWidth="1"/>
    <col min="30" max="30" width="3.00390625" style="1" bestFit="1" customWidth="1"/>
    <col min="31" max="31" width="5.28125" style="1" bestFit="1" customWidth="1"/>
    <col min="32" max="32" width="11.421875" style="1" hidden="1" customWidth="1"/>
    <col min="33" max="33" width="0" style="1" hidden="1" customWidth="1"/>
    <col min="34" max="39" width="2.00390625" style="1" hidden="1" customWidth="1"/>
    <col min="40" max="40" width="2.28125" style="1" hidden="1" customWidth="1"/>
    <col min="41" max="41" width="1.7109375" style="1" hidden="1" customWidth="1"/>
    <col min="42" max="47" width="2.00390625" style="1" hidden="1" customWidth="1"/>
    <col min="48" max="48" width="2.28125" style="1" hidden="1" customWidth="1"/>
    <col min="49" max="16384" width="11.421875" style="1" customWidth="1"/>
  </cols>
  <sheetData>
    <row r="1" spans="1:31" ht="75" customHeight="1" thickBot="1">
      <c r="A1" s="84"/>
      <c r="B1" s="85"/>
      <c r="C1" s="85"/>
      <c r="D1" s="85"/>
      <c r="E1" s="107" t="str">
        <f>Veranstaltung</f>
        <v>30. Deutsche Tischtennis-Einzelmeisterschaften                     am 29. April 2006 in Maintal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9"/>
      <c r="Z1" s="97"/>
      <c r="AA1" s="97"/>
      <c r="AB1" s="97"/>
      <c r="AC1" s="97"/>
      <c r="AD1" s="97"/>
      <c r="AE1" s="97"/>
    </row>
    <row r="2" ht="13.5" thickBot="1"/>
    <row r="3" spans="1:48" s="27" customFormat="1" ht="25.5">
      <c r="A3" s="110" t="s">
        <v>71</v>
      </c>
      <c r="B3" s="111"/>
      <c r="C3" s="112"/>
      <c r="D3" s="23" t="s">
        <v>3</v>
      </c>
      <c r="E3" s="24" t="s">
        <v>14</v>
      </c>
      <c r="F3" s="25" t="s">
        <v>4</v>
      </c>
      <c r="G3" s="100" t="str">
        <f>IF(ISBLANK(E4),"",LEFT(F4,6))</f>
        <v>Femteh</v>
      </c>
      <c r="H3" s="100"/>
      <c r="I3" s="100"/>
      <c r="J3" s="100" t="str">
        <f>IF(ISBLANK(E5),"",LEFT(F5,6))</f>
        <v>Sikora</v>
      </c>
      <c r="K3" s="100"/>
      <c r="L3" s="100"/>
      <c r="M3" s="100" t="str">
        <f>IF(ISBLANK(E6),"",LEFT(F6,6))</f>
        <v>Högema</v>
      </c>
      <c r="N3" s="100"/>
      <c r="O3" s="100"/>
      <c r="P3" s="100" t="str">
        <f>IF(ISBLANK(E7),"",LEFT(F7,6))</f>
        <v>Müller</v>
      </c>
      <c r="Q3" s="100"/>
      <c r="R3" s="100"/>
      <c r="S3" s="100">
        <f>IF(ISBLANK(E8),"",LEFT(F8,6))</f>
      </c>
      <c r="T3" s="100"/>
      <c r="U3" s="100"/>
      <c r="V3" s="100">
        <f>IF(ISBLANK(E9),"",LEFT(F9,6))</f>
      </c>
      <c r="W3" s="100"/>
      <c r="X3" s="100"/>
      <c r="Y3" s="100" t="s">
        <v>15</v>
      </c>
      <c r="Z3" s="100"/>
      <c r="AA3" s="100"/>
      <c r="AB3" s="100" t="s">
        <v>16</v>
      </c>
      <c r="AC3" s="100"/>
      <c r="AD3" s="100"/>
      <c r="AE3" s="26" t="s">
        <v>7</v>
      </c>
      <c r="AG3" s="27" t="str">
        <f>IF(OR(AG4&lt;0,AG5&lt;0,AG6&lt;0,AG7&lt;0,AG8&lt;0),"Ja","")</f>
        <v>Ja</v>
      </c>
      <c r="AH3" s="27">
        <v>1</v>
      </c>
      <c r="AI3" s="27">
        <v>2</v>
      </c>
      <c r="AJ3" s="27">
        <v>3</v>
      </c>
      <c r="AK3" s="27">
        <v>4</v>
      </c>
      <c r="AL3" s="27">
        <v>5</v>
      </c>
      <c r="AM3" s="27">
        <v>6</v>
      </c>
      <c r="AN3" s="27" t="s">
        <v>52</v>
      </c>
      <c r="AP3" s="27">
        <v>1</v>
      </c>
      <c r="AQ3" s="27">
        <v>2</v>
      </c>
      <c r="AR3" s="27">
        <v>3</v>
      </c>
      <c r="AS3" s="27">
        <v>4</v>
      </c>
      <c r="AT3" s="27">
        <v>5</v>
      </c>
      <c r="AU3" s="27">
        <v>6</v>
      </c>
      <c r="AV3" s="27" t="s">
        <v>52</v>
      </c>
    </row>
    <row r="4" spans="1:48" ht="13.5" customHeight="1">
      <c r="A4" s="113"/>
      <c r="B4" s="114"/>
      <c r="C4" s="115"/>
      <c r="D4" s="28">
        <v>1</v>
      </c>
      <c r="E4" s="29">
        <f>IF(ISBLANK(StNrG11),"",StNrG11)</f>
        <v>62</v>
      </c>
      <c r="F4" s="4" t="str">
        <f>IF(ISBLANK(NameG11),"",NameG11)</f>
        <v>Femtehjel</v>
      </c>
      <c r="G4" s="30"/>
      <c r="H4" s="31" t="s">
        <v>5</v>
      </c>
      <c r="I4" s="32"/>
      <c r="J4" s="33">
        <f>AB15</f>
        <v>0</v>
      </c>
      <c r="K4" s="34" t="s">
        <v>5</v>
      </c>
      <c r="L4" s="35">
        <f>AD15</f>
        <v>3</v>
      </c>
      <c r="M4" s="33">
        <f>AD16</f>
        <v>3</v>
      </c>
      <c r="N4" s="34" t="s">
        <v>5</v>
      </c>
      <c r="O4" s="35">
        <f>AB16</f>
        <v>0</v>
      </c>
      <c r="P4" s="33">
        <f>AB18</f>
        <v>3</v>
      </c>
      <c r="Q4" s="34" t="s">
        <v>5</v>
      </c>
      <c r="R4" s="35">
        <f>AD18</f>
        <v>2</v>
      </c>
      <c r="S4" s="33">
        <f>AD21</f>
        <v>0</v>
      </c>
      <c r="T4" s="34" t="s">
        <v>5</v>
      </c>
      <c r="U4" s="35">
        <f>AB21</f>
        <v>0</v>
      </c>
      <c r="V4" s="33"/>
      <c r="W4" s="34" t="s">
        <v>5</v>
      </c>
      <c r="X4" s="35"/>
      <c r="Y4" s="53">
        <f>SUM(G4,J4,M4,P4,S4,V4)</f>
        <v>6</v>
      </c>
      <c r="Z4" s="34" t="s">
        <v>5</v>
      </c>
      <c r="AA4" s="54">
        <f>SUM(I4,L4,O4,R4,U4,X4)</f>
        <v>5</v>
      </c>
      <c r="AB4" s="53">
        <f>AN4</f>
        <v>2</v>
      </c>
      <c r="AC4" s="34" t="s">
        <v>5</v>
      </c>
      <c r="AD4" s="54">
        <f>AV4</f>
        <v>1</v>
      </c>
      <c r="AE4" s="86">
        <f>IF($AG$3&lt;&gt;"Ja","",IF(AG4="X","--",RANK(AG4,AG$4:AG$8)))</f>
        <v>2</v>
      </c>
      <c r="AG4" s="1">
        <f>IF(ISBLANK(StNrG11),"X",(AB4-AD4)*1000+(Y4-AA4)*100)</f>
        <v>1100</v>
      </c>
      <c r="AH4" s="1">
        <f aca="true" t="shared" si="0" ref="AH4:AH9">IF(G4=3,1,0)</f>
        <v>0</v>
      </c>
      <c r="AI4" s="1">
        <f aca="true" t="shared" si="1" ref="AI4:AI9">IF(J4=3,1,0)</f>
        <v>0</v>
      </c>
      <c r="AJ4" s="1">
        <f aca="true" t="shared" si="2" ref="AJ4:AJ9">IF(M4=3,1,0)</f>
        <v>1</v>
      </c>
      <c r="AK4" s="1">
        <f aca="true" t="shared" si="3" ref="AK4:AK9">IF(P4=3,1,0)</f>
        <v>1</v>
      </c>
      <c r="AL4" s="1">
        <f aca="true" t="shared" si="4" ref="AL4:AL9">IF(S4=3,1,0)</f>
        <v>0</v>
      </c>
      <c r="AM4" s="1">
        <f aca="true" t="shared" si="5" ref="AM4:AM9">IF(V4=3,1,0)</f>
        <v>0</v>
      </c>
      <c r="AN4" s="1">
        <f aca="true" t="shared" si="6" ref="AN4:AN9">SUM(AH4:AM4)</f>
        <v>2</v>
      </c>
      <c r="AP4" s="1">
        <f aca="true" t="shared" si="7" ref="AP4:AP9">IF(I4=3,1,0)</f>
        <v>0</v>
      </c>
      <c r="AQ4" s="1">
        <f aca="true" t="shared" si="8" ref="AQ4:AQ9">IF(L4=3,1,0)</f>
        <v>1</v>
      </c>
      <c r="AR4" s="1">
        <f aca="true" t="shared" si="9" ref="AR4:AR9">IF(O4=3,1,0)</f>
        <v>0</v>
      </c>
      <c r="AS4" s="1">
        <f aca="true" t="shared" si="10" ref="AS4:AS9">IF(R4=3,1,0)</f>
        <v>0</v>
      </c>
      <c r="AT4" s="1">
        <f aca="true" t="shared" si="11" ref="AT4:AT9">IF(U4=3,1,0)</f>
        <v>0</v>
      </c>
      <c r="AU4" s="1">
        <f aca="true" t="shared" si="12" ref="AU4:AU9">IF(X4=3,1,0)</f>
        <v>0</v>
      </c>
      <c r="AV4" s="1">
        <f aca="true" t="shared" si="13" ref="AV4:AV9">SUM(AP4:AU4)</f>
        <v>1</v>
      </c>
    </row>
    <row r="5" spans="1:48" ht="13.5" customHeight="1">
      <c r="A5" s="113"/>
      <c r="B5" s="114"/>
      <c r="C5" s="115"/>
      <c r="D5" s="28">
        <v>2</v>
      </c>
      <c r="E5" s="29">
        <f>IF(ISBLANK(StNrG12),"",StNrG12)</f>
        <v>65</v>
      </c>
      <c r="F5" s="4" t="str">
        <f>IF(ISBLANK(NameG12),"",NameG12)</f>
        <v>Sikora-Weinmann</v>
      </c>
      <c r="G5" s="33">
        <f>AD15</f>
        <v>3</v>
      </c>
      <c r="H5" s="34" t="s">
        <v>5</v>
      </c>
      <c r="I5" s="35">
        <f>AB15</f>
        <v>0</v>
      </c>
      <c r="J5" s="30"/>
      <c r="K5" s="31" t="s">
        <v>5</v>
      </c>
      <c r="L5" s="32"/>
      <c r="M5" s="33">
        <f>AB19</f>
        <v>3</v>
      </c>
      <c r="N5" s="34" t="s">
        <v>5</v>
      </c>
      <c r="O5" s="35">
        <f>AD19</f>
        <v>0</v>
      </c>
      <c r="P5" s="33">
        <f>AD20</f>
        <v>3</v>
      </c>
      <c r="Q5" s="34" t="s">
        <v>5</v>
      </c>
      <c r="R5" s="35">
        <f>AB20</f>
        <v>0</v>
      </c>
      <c r="S5" s="33">
        <f>AB12</f>
        <v>0</v>
      </c>
      <c r="T5" s="34" t="s">
        <v>5</v>
      </c>
      <c r="U5" s="35">
        <f>AD12</f>
        <v>0</v>
      </c>
      <c r="V5" s="33"/>
      <c r="W5" s="34" t="s">
        <v>5</v>
      </c>
      <c r="X5" s="35"/>
      <c r="Y5" s="53">
        <f>SUM(G5,J5,M5,P5,S5,V5)</f>
        <v>9</v>
      </c>
      <c r="Z5" s="34" t="s">
        <v>5</v>
      </c>
      <c r="AA5" s="54">
        <f>SUM(I5,L5,O5,R5,U5,X5)</f>
        <v>0</v>
      </c>
      <c r="AB5" s="53">
        <f>AN5</f>
        <v>3</v>
      </c>
      <c r="AC5" s="34" t="s">
        <v>5</v>
      </c>
      <c r="AD5" s="54">
        <f>AV5</f>
        <v>0</v>
      </c>
      <c r="AE5" s="86">
        <f>IF($AG$3&lt;&gt;"Ja","",IF(AG5="X","--",RANK(AG5,AG$4:AG$8)))</f>
        <v>1</v>
      </c>
      <c r="AG5" s="1">
        <f>IF(ISBLANK(StNrG12),"X",(AB5-AD5)*1000+(Y5-AA5)*100)</f>
        <v>3900</v>
      </c>
      <c r="AH5" s="1">
        <f t="shared" si="0"/>
        <v>1</v>
      </c>
      <c r="AI5" s="1">
        <f t="shared" si="1"/>
        <v>0</v>
      </c>
      <c r="AJ5" s="1">
        <f t="shared" si="2"/>
        <v>1</v>
      </c>
      <c r="AK5" s="1">
        <f t="shared" si="3"/>
        <v>1</v>
      </c>
      <c r="AL5" s="1">
        <f t="shared" si="4"/>
        <v>0</v>
      </c>
      <c r="AM5" s="1">
        <f t="shared" si="5"/>
        <v>0</v>
      </c>
      <c r="AN5" s="1">
        <f t="shared" si="6"/>
        <v>3</v>
      </c>
      <c r="AP5" s="1">
        <f t="shared" si="7"/>
        <v>0</v>
      </c>
      <c r="AQ5" s="1">
        <f t="shared" si="8"/>
        <v>0</v>
      </c>
      <c r="AR5" s="1">
        <f t="shared" si="9"/>
        <v>0</v>
      </c>
      <c r="AS5" s="1">
        <f t="shared" si="10"/>
        <v>0</v>
      </c>
      <c r="AT5" s="1">
        <f t="shared" si="11"/>
        <v>0</v>
      </c>
      <c r="AU5" s="1">
        <f t="shared" si="12"/>
        <v>0</v>
      </c>
      <c r="AV5" s="1">
        <f t="shared" si="13"/>
        <v>0</v>
      </c>
    </row>
    <row r="6" spans="1:48" ht="13.5" customHeight="1">
      <c r="A6" s="113"/>
      <c r="B6" s="114"/>
      <c r="C6" s="115"/>
      <c r="D6" s="28">
        <v>3</v>
      </c>
      <c r="E6" s="29">
        <f>IF(ISBLANK(StNrG13),"",StNrG13)</f>
        <v>63</v>
      </c>
      <c r="F6" s="4" t="str">
        <f>IF(ISBLANK(NameG13),"",NameG13)</f>
        <v>Högemann</v>
      </c>
      <c r="G6" s="33">
        <f>AB16</f>
        <v>0</v>
      </c>
      <c r="H6" s="34" t="s">
        <v>5</v>
      </c>
      <c r="I6" s="35">
        <f>AD16</f>
        <v>3</v>
      </c>
      <c r="J6" s="33">
        <f>AD19</f>
        <v>0</v>
      </c>
      <c r="K6" s="34" t="s">
        <v>5</v>
      </c>
      <c r="L6" s="35">
        <f>AB19</f>
        <v>3</v>
      </c>
      <c r="M6" s="30"/>
      <c r="N6" s="31" t="s">
        <v>5</v>
      </c>
      <c r="O6" s="32"/>
      <c r="P6" s="33">
        <f>AB13</f>
        <v>3</v>
      </c>
      <c r="Q6" s="34" t="s">
        <v>5</v>
      </c>
      <c r="R6" s="35">
        <f>AD13</f>
        <v>2</v>
      </c>
      <c r="S6" s="33">
        <f>AD14</f>
        <v>0</v>
      </c>
      <c r="T6" s="34" t="s">
        <v>5</v>
      </c>
      <c r="U6" s="35">
        <f>AB14</f>
        <v>0</v>
      </c>
      <c r="V6" s="33"/>
      <c r="W6" s="34" t="s">
        <v>5</v>
      </c>
      <c r="X6" s="35"/>
      <c r="Y6" s="53">
        <f>SUM(G6,J6,M6,P6,S6,V6)</f>
        <v>3</v>
      </c>
      <c r="Z6" s="34" t="s">
        <v>5</v>
      </c>
      <c r="AA6" s="54">
        <f>SUM(I6,L6,O6,R6,U6,X6)</f>
        <v>8</v>
      </c>
      <c r="AB6" s="53">
        <f>AN6</f>
        <v>1</v>
      </c>
      <c r="AC6" s="34" t="s">
        <v>5</v>
      </c>
      <c r="AD6" s="54">
        <f>AV6</f>
        <v>2</v>
      </c>
      <c r="AE6" s="86">
        <f>IF($AG$3&lt;&gt;"Ja","",IF(AG6="X","--",RANK(AG6,AG$4:AG$8)))</f>
        <v>3</v>
      </c>
      <c r="AG6" s="1">
        <f>IF(ISBLANK(StNrG13),"X",(AB6-AD6)*1000+(Y6-AA6)*100)</f>
        <v>-1500</v>
      </c>
      <c r="AH6" s="1">
        <f t="shared" si="0"/>
        <v>0</v>
      </c>
      <c r="AI6" s="1">
        <f t="shared" si="1"/>
        <v>0</v>
      </c>
      <c r="AJ6" s="1">
        <f t="shared" si="2"/>
        <v>0</v>
      </c>
      <c r="AK6" s="1">
        <f t="shared" si="3"/>
        <v>1</v>
      </c>
      <c r="AL6" s="1">
        <f t="shared" si="4"/>
        <v>0</v>
      </c>
      <c r="AM6" s="1">
        <f t="shared" si="5"/>
        <v>0</v>
      </c>
      <c r="AN6" s="1">
        <f t="shared" si="6"/>
        <v>1</v>
      </c>
      <c r="AP6" s="1">
        <f t="shared" si="7"/>
        <v>1</v>
      </c>
      <c r="AQ6" s="1">
        <f t="shared" si="8"/>
        <v>1</v>
      </c>
      <c r="AR6" s="1">
        <f t="shared" si="9"/>
        <v>0</v>
      </c>
      <c r="AS6" s="1">
        <f t="shared" si="10"/>
        <v>0</v>
      </c>
      <c r="AT6" s="1">
        <f t="shared" si="11"/>
        <v>0</v>
      </c>
      <c r="AU6" s="1">
        <f t="shared" si="12"/>
        <v>0</v>
      </c>
      <c r="AV6" s="1">
        <f t="shared" si="13"/>
        <v>2</v>
      </c>
    </row>
    <row r="7" spans="1:48" ht="13.5" customHeight="1">
      <c r="A7" s="113"/>
      <c r="B7" s="114"/>
      <c r="C7" s="115"/>
      <c r="D7" s="28">
        <v>4</v>
      </c>
      <c r="E7" s="29">
        <f>IF(ISBLANK(StNrG14),"",StNrG14)</f>
        <v>64</v>
      </c>
      <c r="F7" s="4" t="str">
        <f>IF(ISBLANK(NameG14),"",NameG14)</f>
        <v>Müller-Otte</v>
      </c>
      <c r="G7" s="33">
        <f>AD18</f>
        <v>2</v>
      </c>
      <c r="H7" s="34" t="s">
        <v>5</v>
      </c>
      <c r="I7" s="35">
        <f>AB18</f>
        <v>3</v>
      </c>
      <c r="J7" s="33">
        <f>AB20</f>
        <v>0</v>
      </c>
      <c r="K7" s="34" t="s">
        <v>5</v>
      </c>
      <c r="L7" s="35">
        <f>AD20</f>
        <v>3</v>
      </c>
      <c r="M7" s="33">
        <f>AD13</f>
        <v>2</v>
      </c>
      <c r="N7" s="34" t="s">
        <v>5</v>
      </c>
      <c r="O7" s="35">
        <f>AB13</f>
        <v>3</v>
      </c>
      <c r="P7" s="30"/>
      <c r="Q7" s="31" t="s">
        <v>5</v>
      </c>
      <c r="R7" s="32"/>
      <c r="S7" s="33">
        <f>AB17</f>
        <v>0</v>
      </c>
      <c r="T7" s="34" t="s">
        <v>5</v>
      </c>
      <c r="U7" s="35">
        <f>AD17</f>
        <v>0</v>
      </c>
      <c r="V7" s="33"/>
      <c r="W7" s="34" t="s">
        <v>5</v>
      </c>
      <c r="X7" s="35"/>
      <c r="Y7" s="53">
        <f>SUM(G7,J7,M7,P7,S7,V7)</f>
        <v>4</v>
      </c>
      <c r="Z7" s="34" t="s">
        <v>5</v>
      </c>
      <c r="AA7" s="54">
        <f>SUM(I7,L7,O7,R7,U7,X7)</f>
        <v>9</v>
      </c>
      <c r="AB7" s="53">
        <f>AN7</f>
        <v>0</v>
      </c>
      <c r="AC7" s="34" t="s">
        <v>5</v>
      </c>
      <c r="AD7" s="54">
        <f>AV7</f>
        <v>3</v>
      </c>
      <c r="AE7" s="86">
        <f>IF($AG$3&lt;&gt;"Ja","",IF(AG7="X","--",RANK(AG7,AG$4:AG$8)))</f>
        <v>4</v>
      </c>
      <c r="AG7" s="1">
        <f>IF(ISBLANK(StNrG14),"X",(AB7-AD7)*1000+(Y7-AA7)*100)</f>
        <v>-3500</v>
      </c>
      <c r="AH7" s="1">
        <f t="shared" si="0"/>
        <v>0</v>
      </c>
      <c r="AI7" s="1">
        <f t="shared" si="1"/>
        <v>0</v>
      </c>
      <c r="AJ7" s="1">
        <f t="shared" si="2"/>
        <v>0</v>
      </c>
      <c r="AK7" s="1">
        <f t="shared" si="3"/>
        <v>0</v>
      </c>
      <c r="AL7" s="1">
        <f t="shared" si="4"/>
        <v>0</v>
      </c>
      <c r="AM7" s="1">
        <f t="shared" si="5"/>
        <v>0</v>
      </c>
      <c r="AN7" s="1">
        <f t="shared" si="6"/>
        <v>0</v>
      </c>
      <c r="AP7" s="1">
        <f t="shared" si="7"/>
        <v>1</v>
      </c>
      <c r="AQ7" s="1">
        <f t="shared" si="8"/>
        <v>1</v>
      </c>
      <c r="AR7" s="1">
        <f t="shared" si="9"/>
        <v>1</v>
      </c>
      <c r="AS7" s="1">
        <f t="shared" si="10"/>
        <v>0</v>
      </c>
      <c r="AT7" s="1">
        <f t="shared" si="11"/>
        <v>0</v>
      </c>
      <c r="AU7" s="1">
        <f t="shared" si="12"/>
        <v>0</v>
      </c>
      <c r="AV7" s="1">
        <f t="shared" si="13"/>
        <v>3</v>
      </c>
    </row>
    <row r="8" spans="1:48" ht="13.5" customHeight="1">
      <c r="A8" s="113"/>
      <c r="B8" s="114"/>
      <c r="C8" s="115"/>
      <c r="D8" s="28">
        <v>5</v>
      </c>
      <c r="E8" s="29">
        <f>IF(ISBLANK(StNrG15),"",StNrG15)</f>
      </c>
      <c r="F8" s="4">
        <f>IF(ISBLANK(NameG15),"",NameG15)</f>
      </c>
      <c r="G8" s="33">
        <f>AB21</f>
        <v>0</v>
      </c>
      <c r="H8" s="34" t="s">
        <v>5</v>
      </c>
      <c r="I8" s="35">
        <f>AD21</f>
        <v>0</v>
      </c>
      <c r="J8" s="33">
        <f>AD12</f>
        <v>0</v>
      </c>
      <c r="K8" s="34" t="s">
        <v>5</v>
      </c>
      <c r="L8" s="35">
        <f>AB12</f>
        <v>0</v>
      </c>
      <c r="M8" s="33">
        <f>AB14</f>
        <v>0</v>
      </c>
      <c r="N8" s="34" t="s">
        <v>5</v>
      </c>
      <c r="O8" s="35">
        <f>AD14</f>
        <v>0</v>
      </c>
      <c r="P8" s="33">
        <f>AD17</f>
        <v>0</v>
      </c>
      <c r="Q8" s="34" t="s">
        <v>5</v>
      </c>
      <c r="R8" s="35">
        <f>AB17</f>
        <v>0</v>
      </c>
      <c r="S8" s="30"/>
      <c r="T8" s="31" t="s">
        <v>5</v>
      </c>
      <c r="U8" s="32"/>
      <c r="V8" s="33"/>
      <c r="W8" s="34" t="s">
        <v>5</v>
      </c>
      <c r="X8" s="35"/>
      <c r="Y8" s="53">
        <f>SUM(G8,J8,M8,P8,S8,V8)</f>
        <v>0</v>
      </c>
      <c r="Z8" s="34" t="s">
        <v>5</v>
      </c>
      <c r="AA8" s="54">
        <f>SUM(I8,L8,O8,R8,U8,X8)</f>
        <v>0</v>
      </c>
      <c r="AB8" s="53">
        <f>AN8</f>
        <v>0</v>
      </c>
      <c r="AC8" s="34" t="s">
        <v>5</v>
      </c>
      <c r="AD8" s="54">
        <f>AV8</f>
        <v>0</v>
      </c>
      <c r="AE8" s="86" t="str">
        <f>IF($AG$3&lt;&gt;"Ja","",IF(AG8="X","--",RANK(AG8,AG$4:AG$8)))</f>
        <v>--</v>
      </c>
      <c r="AG8" s="1" t="str">
        <f>IF(ISBLANK(StNrG15),"X",(AB8-AD8)*1000+(Y8-AA8)*100)</f>
        <v>X</v>
      </c>
      <c r="AH8" s="1">
        <f t="shared" si="0"/>
        <v>0</v>
      </c>
      <c r="AI8" s="1">
        <f t="shared" si="1"/>
        <v>0</v>
      </c>
      <c r="AJ8" s="1">
        <f t="shared" si="2"/>
        <v>0</v>
      </c>
      <c r="AK8" s="1">
        <f t="shared" si="3"/>
        <v>0</v>
      </c>
      <c r="AL8" s="1">
        <f t="shared" si="4"/>
        <v>0</v>
      </c>
      <c r="AM8" s="1">
        <f t="shared" si="5"/>
        <v>0</v>
      </c>
      <c r="AN8" s="1">
        <f t="shared" si="6"/>
        <v>0</v>
      </c>
      <c r="AP8" s="1">
        <f t="shared" si="7"/>
        <v>0</v>
      </c>
      <c r="AQ8" s="1">
        <f t="shared" si="8"/>
        <v>0</v>
      </c>
      <c r="AR8" s="1">
        <f t="shared" si="9"/>
        <v>0</v>
      </c>
      <c r="AS8" s="1">
        <f t="shared" si="10"/>
        <v>0</v>
      </c>
      <c r="AT8" s="1">
        <f t="shared" si="11"/>
        <v>0</v>
      </c>
      <c r="AU8" s="1">
        <f t="shared" si="12"/>
        <v>0</v>
      </c>
      <c r="AV8" s="1">
        <f t="shared" si="13"/>
        <v>0</v>
      </c>
    </row>
    <row r="9" spans="1:48" ht="13.5" thickBot="1">
      <c r="A9" s="116"/>
      <c r="B9" s="117"/>
      <c r="C9" s="118"/>
      <c r="D9" s="36">
        <v>6</v>
      </c>
      <c r="E9" s="37">
        <f>IF(ISBLANK(StNrG16),"",StNrG16)</f>
      </c>
      <c r="F9" s="38">
        <f>IF(ISBLANK(NameG16),"",NameG16)</f>
      </c>
      <c r="G9" s="39"/>
      <c r="H9" s="40" t="s">
        <v>5</v>
      </c>
      <c r="I9" s="41"/>
      <c r="J9" s="39"/>
      <c r="K9" s="40" t="s">
        <v>5</v>
      </c>
      <c r="L9" s="41"/>
      <c r="M9" s="39"/>
      <c r="N9" s="40" t="s">
        <v>5</v>
      </c>
      <c r="O9" s="41"/>
      <c r="P9" s="39"/>
      <c r="Q9" s="40" t="s">
        <v>5</v>
      </c>
      <c r="R9" s="41"/>
      <c r="S9" s="39"/>
      <c r="T9" s="40" t="s">
        <v>5</v>
      </c>
      <c r="U9" s="41"/>
      <c r="V9" s="42"/>
      <c r="W9" s="43" t="s">
        <v>5</v>
      </c>
      <c r="X9" s="44"/>
      <c r="Y9" s="39"/>
      <c r="Z9" s="40" t="s">
        <v>5</v>
      </c>
      <c r="AA9" s="41"/>
      <c r="AB9" s="39"/>
      <c r="AC9" s="40" t="s">
        <v>5</v>
      </c>
      <c r="AD9" s="41"/>
      <c r="AE9" s="87"/>
      <c r="AH9" s="1">
        <f t="shared" si="0"/>
        <v>0</v>
      </c>
      <c r="AI9" s="1">
        <f t="shared" si="1"/>
        <v>0</v>
      </c>
      <c r="AJ9" s="1">
        <f t="shared" si="2"/>
        <v>0</v>
      </c>
      <c r="AK9" s="1">
        <f t="shared" si="3"/>
        <v>0</v>
      </c>
      <c r="AL9" s="1">
        <f t="shared" si="4"/>
        <v>0</v>
      </c>
      <c r="AM9" s="1">
        <f t="shared" si="5"/>
        <v>0</v>
      </c>
      <c r="AN9" s="1">
        <f t="shared" si="6"/>
        <v>0</v>
      </c>
      <c r="AP9" s="1">
        <f t="shared" si="7"/>
        <v>0</v>
      </c>
      <c r="AQ9" s="1">
        <f t="shared" si="8"/>
        <v>0</v>
      </c>
      <c r="AR9" s="1">
        <f t="shared" si="9"/>
        <v>0</v>
      </c>
      <c r="AS9" s="1">
        <f t="shared" si="10"/>
        <v>0</v>
      </c>
      <c r="AT9" s="1">
        <f t="shared" si="11"/>
        <v>0</v>
      </c>
      <c r="AU9" s="1">
        <f t="shared" si="12"/>
        <v>0</v>
      </c>
      <c r="AV9" s="1">
        <f t="shared" si="13"/>
        <v>0</v>
      </c>
    </row>
    <row r="10" spans="1:30" ht="12.75">
      <c r="A10" s="119" t="s">
        <v>0</v>
      </c>
      <c r="B10" s="121" t="s">
        <v>1</v>
      </c>
      <c r="C10" s="122" t="s">
        <v>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</row>
    <row r="11" spans="1:30" ht="12.75">
      <c r="A11" s="120"/>
      <c r="B11" s="98"/>
      <c r="C11" s="98"/>
      <c r="D11" s="45" t="s">
        <v>2</v>
      </c>
      <c r="E11" s="98" t="s">
        <v>29</v>
      </c>
      <c r="F11" s="98"/>
      <c r="G11" s="98"/>
      <c r="H11" s="98"/>
      <c r="I11" s="98"/>
      <c r="J11" s="98"/>
      <c r="K11" s="98"/>
      <c r="L11" s="98"/>
      <c r="M11" s="98" t="s">
        <v>13</v>
      </c>
      <c r="N11" s="98"/>
      <c r="O11" s="98"/>
      <c r="P11" s="98" t="s">
        <v>12</v>
      </c>
      <c r="Q11" s="98"/>
      <c r="R11" s="98"/>
      <c r="S11" s="98" t="s">
        <v>11</v>
      </c>
      <c r="T11" s="98"/>
      <c r="U11" s="98"/>
      <c r="V11" s="98" t="s">
        <v>10</v>
      </c>
      <c r="W11" s="98"/>
      <c r="X11" s="98"/>
      <c r="Y11" s="98" t="s">
        <v>9</v>
      </c>
      <c r="Z11" s="98"/>
      <c r="AA11" s="98"/>
      <c r="AB11" s="98" t="s">
        <v>8</v>
      </c>
      <c r="AC11" s="98"/>
      <c r="AD11" s="99"/>
    </row>
    <row r="12" spans="1:46" ht="13.5" customHeight="1">
      <c r="A12" s="50" t="s">
        <v>17</v>
      </c>
      <c r="B12" s="20"/>
      <c r="C12" s="29"/>
      <c r="D12" s="29"/>
      <c r="E12" s="101" t="str">
        <f>IF(ISBLANK(StNrG12),"spielfrei",NameG12)</f>
        <v>Sikora-Weinmann</v>
      </c>
      <c r="F12" s="103"/>
      <c r="G12" s="29" t="s">
        <v>6</v>
      </c>
      <c r="H12" s="101" t="str">
        <f>IF(ISBLANK(StNrG15),"spielfrei",NameG15)</f>
        <v>spielfrei</v>
      </c>
      <c r="I12" s="102"/>
      <c r="J12" s="102"/>
      <c r="K12" s="102"/>
      <c r="L12" s="103"/>
      <c r="M12" s="55"/>
      <c r="N12" s="34" t="s">
        <v>5</v>
      </c>
      <c r="O12" s="56"/>
      <c r="P12" s="55"/>
      <c r="Q12" s="34" t="s">
        <v>5</v>
      </c>
      <c r="R12" s="56"/>
      <c r="S12" s="55"/>
      <c r="T12" s="34" t="s">
        <v>5</v>
      </c>
      <c r="U12" s="56"/>
      <c r="V12" s="55"/>
      <c r="W12" s="34" t="s">
        <v>5</v>
      </c>
      <c r="X12" s="56"/>
      <c r="Y12" s="55"/>
      <c r="Z12" s="34" t="s">
        <v>5</v>
      </c>
      <c r="AA12" s="56"/>
      <c r="AB12" s="53">
        <f>SUM(AH12:AL12)</f>
        <v>0</v>
      </c>
      <c r="AC12" s="34" t="s">
        <v>5</v>
      </c>
      <c r="AD12" s="57">
        <f>SUM(AP12:AT12)</f>
        <v>0</v>
      </c>
      <c r="AF12" s="1" t="str">
        <f>CONCATENATE("[",StNrG12,"] ",NameG12)</f>
        <v>[65] Sikora-Weinmann</v>
      </c>
      <c r="AG12" s="1" t="str">
        <f>CONCATENATE("[",StNrG15,"] ",NameG15)</f>
        <v>[] </v>
      </c>
      <c r="AH12" s="1">
        <f>IF(M12&gt;O12,1,0)</f>
        <v>0</v>
      </c>
      <c r="AI12" s="1">
        <f>IF(P12&gt;R12,1,0)</f>
        <v>0</v>
      </c>
      <c r="AJ12" s="1">
        <f>IF(S12&gt;U12,1,0)</f>
        <v>0</v>
      </c>
      <c r="AK12" s="1">
        <f>IF(V12&gt;X12,1,0)</f>
        <v>0</v>
      </c>
      <c r="AL12" s="1">
        <f>IF(Y12&gt;AA12,1,0)</f>
        <v>0</v>
      </c>
      <c r="AP12" s="1">
        <f>IF(M12&lt;O12,1,0)</f>
        <v>0</v>
      </c>
      <c r="AQ12" s="1">
        <f>IF(P12&lt;R12,1,0)</f>
        <v>0</v>
      </c>
      <c r="AR12" s="1">
        <f>IF(S12&lt;U12,1,0)</f>
        <v>0</v>
      </c>
      <c r="AS12" s="1">
        <f>IF(V12&lt;X12,1,0)</f>
        <v>0</v>
      </c>
      <c r="AT12" s="1">
        <f>IF(Y12&lt;AA12,1,0)</f>
        <v>0</v>
      </c>
    </row>
    <row r="13" spans="1:46" ht="13.5" customHeight="1">
      <c r="A13" s="50" t="s">
        <v>18</v>
      </c>
      <c r="B13" s="20">
        <f>IF(ISBLANK(Zeit1G1),"",Zeit1G1)</f>
        <v>0.4166666666666667</v>
      </c>
      <c r="C13" s="29">
        <f aca="true" t="shared" si="14" ref="C13:C20">IF(ISBLANK(NrG1),"",C12+1)</f>
        <v>1</v>
      </c>
      <c r="D13" s="29">
        <f>IF(ISBLANK(Ti3G1),"",Ti3G1)</f>
        <v>17</v>
      </c>
      <c r="E13" s="101" t="str">
        <f>IF(ISBLANK(StNrG13),"spielfrei",NameG13)</f>
        <v>Högemann</v>
      </c>
      <c r="F13" s="103"/>
      <c r="G13" s="29" t="s">
        <v>6</v>
      </c>
      <c r="H13" s="101" t="str">
        <f>IF(ISBLANK(StNrG14),"spielfrei",NameG14)</f>
        <v>Müller-Otte</v>
      </c>
      <c r="I13" s="102"/>
      <c r="J13" s="102"/>
      <c r="K13" s="102"/>
      <c r="L13" s="103"/>
      <c r="M13" s="55">
        <v>11</v>
      </c>
      <c r="N13" s="34" t="s">
        <v>5</v>
      </c>
      <c r="O13" s="56">
        <v>5</v>
      </c>
      <c r="P13" s="55">
        <v>11</v>
      </c>
      <c r="Q13" s="34" t="s">
        <v>5</v>
      </c>
      <c r="R13" s="56">
        <v>13</v>
      </c>
      <c r="S13" s="55">
        <v>3</v>
      </c>
      <c r="T13" s="34" t="s">
        <v>5</v>
      </c>
      <c r="U13" s="56">
        <v>11</v>
      </c>
      <c r="V13" s="55">
        <v>11</v>
      </c>
      <c r="W13" s="34" t="s">
        <v>5</v>
      </c>
      <c r="X13" s="56">
        <v>4</v>
      </c>
      <c r="Y13" s="55">
        <v>11</v>
      </c>
      <c r="Z13" s="34" t="s">
        <v>5</v>
      </c>
      <c r="AA13" s="56">
        <v>6</v>
      </c>
      <c r="AB13" s="53">
        <f aca="true" t="shared" si="15" ref="AB13:AB21">SUM(AH13:AL13)</f>
        <v>3</v>
      </c>
      <c r="AC13" s="34" t="s">
        <v>5</v>
      </c>
      <c r="AD13" s="57">
        <f aca="true" t="shared" si="16" ref="AD13:AD21">SUM(AP13:AT13)</f>
        <v>2</v>
      </c>
      <c r="AF13" s="1" t="str">
        <f>CONCATENATE("[",StNrG13,"] ",NameG13)</f>
        <v>[63] Högemann</v>
      </c>
      <c r="AG13" s="1" t="str">
        <f>CONCATENATE("[",StNrG14,"] ",NameG14)</f>
        <v>[64] Müller-Otte</v>
      </c>
      <c r="AH13" s="1">
        <f aca="true" t="shared" si="17" ref="AH13:AH21">IF(M13&gt;O13,1,0)</f>
        <v>1</v>
      </c>
      <c r="AI13" s="1">
        <f aca="true" t="shared" si="18" ref="AI13:AI21">IF(P13&gt;R13,1,0)</f>
        <v>0</v>
      </c>
      <c r="AJ13" s="1">
        <f aca="true" t="shared" si="19" ref="AJ13:AJ21">IF(S13&gt;U13,1,0)</f>
        <v>0</v>
      </c>
      <c r="AK13" s="1">
        <f aca="true" t="shared" si="20" ref="AK13:AK21">IF(V13&gt;X13,1,0)</f>
        <v>1</v>
      </c>
      <c r="AL13" s="1">
        <f aca="true" t="shared" si="21" ref="AL13:AL21">IF(Y13&gt;AA13,1,0)</f>
        <v>1</v>
      </c>
      <c r="AP13" s="1">
        <f aca="true" t="shared" si="22" ref="AP13:AP21">IF(M13&lt;O13,1,0)</f>
        <v>0</v>
      </c>
      <c r="AQ13" s="1">
        <f aca="true" t="shared" si="23" ref="AQ13:AQ21">IF(P13&lt;R13,1,0)</f>
        <v>1</v>
      </c>
      <c r="AR13" s="1">
        <f aca="true" t="shared" si="24" ref="AR13:AR21">IF(S13&lt;U13,1,0)</f>
        <v>1</v>
      </c>
      <c r="AS13" s="1">
        <f aca="true" t="shared" si="25" ref="AS13:AS21">IF(V13&lt;X13,1,0)</f>
        <v>0</v>
      </c>
      <c r="AT13" s="1">
        <f aca="true" t="shared" si="26" ref="AT13:AT21">IF(Y13&lt;AA13,1,0)</f>
        <v>0</v>
      </c>
    </row>
    <row r="14" spans="1:46" ht="13.5" customHeight="1">
      <c r="A14" s="50" t="s">
        <v>19</v>
      </c>
      <c r="B14" s="20"/>
      <c r="C14" s="29"/>
      <c r="D14" s="29"/>
      <c r="E14" s="101" t="str">
        <f>IF(ISBLANK(StNrG15),"spielfrei",NameG15)</f>
        <v>spielfrei</v>
      </c>
      <c r="F14" s="103"/>
      <c r="G14" s="29" t="s">
        <v>6</v>
      </c>
      <c r="H14" s="101" t="str">
        <f>IF(ISBLANK(StNrG13),"spielfrei",NameG13)</f>
        <v>Högemann</v>
      </c>
      <c r="I14" s="102"/>
      <c r="J14" s="102"/>
      <c r="K14" s="102"/>
      <c r="L14" s="103"/>
      <c r="M14" s="55"/>
      <c r="N14" s="34" t="s">
        <v>5</v>
      </c>
      <c r="O14" s="56"/>
      <c r="P14" s="55"/>
      <c r="Q14" s="34" t="s">
        <v>5</v>
      </c>
      <c r="R14" s="56"/>
      <c r="S14" s="55"/>
      <c r="T14" s="34" t="s">
        <v>5</v>
      </c>
      <c r="U14" s="56"/>
      <c r="V14" s="55"/>
      <c r="W14" s="34" t="s">
        <v>5</v>
      </c>
      <c r="X14" s="56"/>
      <c r="Y14" s="55"/>
      <c r="Z14" s="34" t="s">
        <v>5</v>
      </c>
      <c r="AA14" s="56"/>
      <c r="AB14" s="53">
        <f t="shared" si="15"/>
        <v>0</v>
      </c>
      <c r="AC14" s="34" t="s">
        <v>5</v>
      </c>
      <c r="AD14" s="57">
        <f t="shared" si="16"/>
        <v>0</v>
      </c>
      <c r="AF14" s="1" t="str">
        <f>CONCATENATE("[",StNrG15,"] ",NameG15)</f>
        <v>[] </v>
      </c>
      <c r="AG14" s="1" t="str">
        <f>CONCATENATE("[",StNrG13,"] ",NameG13)</f>
        <v>[63] Högemann</v>
      </c>
      <c r="AH14" s="1">
        <f t="shared" si="17"/>
        <v>0</v>
      </c>
      <c r="AI14" s="1">
        <f t="shared" si="18"/>
        <v>0</v>
      </c>
      <c r="AJ14" s="1">
        <f t="shared" si="19"/>
        <v>0</v>
      </c>
      <c r="AK14" s="1">
        <f t="shared" si="20"/>
        <v>0</v>
      </c>
      <c r="AL14" s="1">
        <f t="shared" si="21"/>
        <v>0</v>
      </c>
      <c r="AP14" s="1">
        <f t="shared" si="22"/>
        <v>0</v>
      </c>
      <c r="AQ14" s="1">
        <f t="shared" si="23"/>
        <v>0</v>
      </c>
      <c r="AR14" s="1">
        <f t="shared" si="24"/>
        <v>0</v>
      </c>
      <c r="AS14" s="1">
        <f t="shared" si="25"/>
        <v>0</v>
      </c>
      <c r="AT14" s="1">
        <f t="shared" si="26"/>
        <v>0</v>
      </c>
    </row>
    <row r="15" spans="1:46" ht="13.5" customHeight="1">
      <c r="A15" s="50" t="s">
        <v>20</v>
      </c>
      <c r="B15" s="20">
        <f>IF(ISBLANK(Zeit1G1),"",Zeit2G1)</f>
        <v>0.4375</v>
      </c>
      <c r="C15" s="29">
        <v>2</v>
      </c>
      <c r="D15" s="29">
        <f>IF(ISBLANK(Ti3G1),"",Ti3G1)</f>
        <v>17</v>
      </c>
      <c r="E15" s="101" t="str">
        <f>IF(ISBLANK(StNrG11),"spielfrei",NameG11)</f>
        <v>Femtehjel</v>
      </c>
      <c r="F15" s="103"/>
      <c r="G15" s="29" t="s">
        <v>6</v>
      </c>
      <c r="H15" s="101" t="str">
        <f>IF(ISBLANK(StNrG12),"spielfrei",NameG12)</f>
        <v>Sikora-Weinmann</v>
      </c>
      <c r="I15" s="102"/>
      <c r="J15" s="102"/>
      <c r="K15" s="102"/>
      <c r="L15" s="103"/>
      <c r="M15" s="55">
        <v>5</v>
      </c>
      <c r="N15" s="34" t="s">
        <v>5</v>
      </c>
      <c r="O15" s="56">
        <v>11</v>
      </c>
      <c r="P15" s="55">
        <v>6</v>
      </c>
      <c r="Q15" s="34" t="s">
        <v>5</v>
      </c>
      <c r="R15" s="56">
        <v>11</v>
      </c>
      <c r="S15" s="55">
        <v>1</v>
      </c>
      <c r="T15" s="34" t="s">
        <v>5</v>
      </c>
      <c r="U15" s="56">
        <v>11</v>
      </c>
      <c r="V15" s="55"/>
      <c r="W15" s="34" t="s">
        <v>5</v>
      </c>
      <c r="X15" s="56"/>
      <c r="Y15" s="55"/>
      <c r="Z15" s="34" t="s">
        <v>5</v>
      </c>
      <c r="AA15" s="56"/>
      <c r="AB15" s="53">
        <f t="shared" si="15"/>
        <v>0</v>
      </c>
      <c r="AC15" s="34" t="s">
        <v>5</v>
      </c>
      <c r="AD15" s="57">
        <f t="shared" si="16"/>
        <v>3</v>
      </c>
      <c r="AF15" s="1" t="str">
        <f>CONCATENATE("[",StNrG11,"] ",NameG11)</f>
        <v>[62] Femtehjel</v>
      </c>
      <c r="AG15" s="1" t="str">
        <f>CONCATENATE("[",StNrG12,"] ",NameG12)</f>
        <v>[65] Sikora-Weinmann</v>
      </c>
      <c r="AH15" s="1">
        <f t="shared" si="17"/>
        <v>0</v>
      </c>
      <c r="AI15" s="1">
        <f t="shared" si="18"/>
        <v>0</v>
      </c>
      <c r="AJ15" s="1">
        <f t="shared" si="19"/>
        <v>0</v>
      </c>
      <c r="AK15" s="1">
        <f t="shared" si="20"/>
        <v>0</v>
      </c>
      <c r="AL15" s="1">
        <f t="shared" si="21"/>
        <v>0</v>
      </c>
      <c r="AP15" s="1">
        <f t="shared" si="22"/>
        <v>1</v>
      </c>
      <c r="AQ15" s="1">
        <f t="shared" si="23"/>
        <v>1</v>
      </c>
      <c r="AR15" s="1">
        <f t="shared" si="24"/>
        <v>1</v>
      </c>
      <c r="AS15" s="1">
        <f t="shared" si="25"/>
        <v>0</v>
      </c>
      <c r="AT15" s="1">
        <f t="shared" si="26"/>
        <v>0</v>
      </c>
    </row>
    <row r="16" spans="1:46" ht="13.5" customHeight="1">
      <c r="A16" s="50" t="s">
        <v>21</v>
      </c>
      <c r="B16" s="20">
        <f>IF(ISBLANK(Zeit1G1),"",Zeit3G1)</f>
        <v>0.4583333333333333</v>
      </c>
      <c r="C16" s="29">
        <f t="shared" si="14"/>
        <v>3</v>
      </c>
      <c r="D16" s="29">
        <f>IF(ISBLANK(Ti2G1),"",Ti2G1)</f>
        <v>17</v>
      </c>
      <c r="E16" s="101" t="str">
        <f>IF(ISBLANK(StNrG13),"spielfrei",NameG13)</f>
        <v>Högemann</v>
      </c>
      <c r="F16" s="103"/>
      <c r="G16" s="29" t="s">
        <v>6</v>
      </c>
      <c r="H16" s="101" t="str">
        <f>IF(ISBLANK(StNrG11),"spielfrei",NameG11)</f>
        <v>Femtehjel</v>
      </c>
      <c r="I16" s="102"/>
      <c r="J16" s="102"/>
      <c r="K16" s="102"/>
      <c r="L16" s="103"/>
      <c r="M16" s="55">
        <v>7</v>
      </c>
      <c r="N16" s="34" t="s">
        <v>5</v>
      </c>
      <c r="O16" s="56">
        <v>11</v>
      </c>
      <c r="P16" s="55">
        <v>9</v>
      </c>
      <c r="Q16" s="34" t="s">
        <v>5</v>
      </c>
      <c r="R16" s="56">
        <v>11</v>
      </c>
      <c r="S16" s="55">
        <v>6</v>
      </c>
      <c r="T16" s="34" t="s">
        <v>5</v>
      </c>
      <c r="U16" s="56">
        <v>11</v>
      </c>
      <c r="V16" s="55"/>
      <c r="W16" s="34" t="s">
        <v>5</v>
      </c>
      <c r="X16" s="56"/>
      <c r="Y16" s="55"/>
      <c r="Z16" s="34" t="s">
        <v>5</v>
      </c>
      <c r="AA16" s="56"/>
      <c r="AB16" s="53">
        <f t="shared" si="15"/>
        <v>0</v>
      </c>
      <c r="AC16" s="34" t="s">
        <v>5</v>
      </c>
      <c r="AD16" s="57">
        <f t="shared" si="16"/>
        <v>3</v>
      </c>
      <c r="AF16" s="1" t="str">
        <f>CONCATENATE("[",StNrG13,"] ",NameG13)</f>
        <v>[63] Högemann</v>
      </c>
      <c r="AG16" s="1" t="str">
        <f>CONCATENATE("[",StNrG11,"] ",NameG11)</f>
        <v>[62] Femtehjel</v>
      </c>
      <c r="AH16" s="1">
        <f t="shared" si="17"/>
        <v>0</v>
      </c>
      <c r="AI16" s="1">
        <f t="shared" si="18"/>
        <v>0</v>
      </c>
      <c r="AJ16" s="1">
        <f t="shared" si="19"/>
        <v>0</v>
      </c>
      <c r="AK16" s="1">
        <f t="shared" si="20"/>
        <v>0</v>
      </c>
      <c r="AL16" s="1">
        <f t="shared" si="21"/>
        <v>0</v>
      </c>
      <c r="AP16" s="1">
        <f t="shared" si="22"/>
        <v>1</v>
      </c>
      <c r="AQ16" s="1">
        <f t="shared" si="23"/>
        <v>1</v>
      </c>
      <c r="AR16" s="1">
        <f t="shared" si="24"/>
        <v>1</v>
      </c>
      <c r="AS16" s="1">
        <f t="shared" si="25"/>
        <v>0</v>
      </c>
      <c r="AT16" s="1">
        <f t="shared" si="26"/>
        <v>0</v>
      </c>
    </row>
    <row r="17" spans="1:46" ht="13.5" customHeight="1">
      <c r="A17" s="50" t="s">
        <v>22</v>
      </c>
      <c r="B17" s="20"/>
      <c r="C17" s="29"/>
      <c r="D17" s="29"/>
      <c r="E17" s="101" t="str">
        <f>IF(ISBLANK(StNrG14),"spielfrei",NameG14)</f>
        <v>Müller-Otte</v>
      </c>
      <c r="F17" s="103"/>
      <c r="G17" s="29" t="s">
        <v>6</v>
      </c>
      <c r="H17" s="101" t="str">
        <f>IF(ISBLANK(StNrG15),"spielfrei",NameG15)</f>
        <v>spielfrei</v>
      </c>
      <c r="I17" s="102"/>
      <c r="J17" s="102"/>
      <c r="K17" s="102"/>
      <c r="L17" s="103"/>
      <c r="M17" s="55"/>
      <c r="N17" s="34" t="s">
        <v>5</v>
      </c>
      <c r="O17" s="56"/>
      <c r="P17" s="55"/>
      <c r="Q17" s="34" t="s">
        <v>5</v>
      </c>
      <c r="R17" s="56"/>
      <c r="S17" s="55"/>
      <c r="T17" s="34" t="s">
        <v>5</v>
      </c>
      <c r="U17" s="56"/>
      <c r="V17" s="55"/>
      <c r="W17" s="34" t="s">
        <v>5</v>
      </c>
      <c r="X17" s="56"/>
      <c r="Y17" s="55"/>
      <c r="Z17" s="34" t="s">
        <v>5</v>
      </c>
      <c r="AA17" s="56"/>
      <c r="AB17" s="53">
        <f t="shared" si="15"/>
        <v>0</v>
      </c>
      <c r="AC17" s="34" t="s">
        <v>5</v>
      </c>
      <c r="AD17" s="57">
        <f t="shared" si="16"/>
        <v>0</v>
      </c>
      <c r="AF17" s="1" t="str">
        <f>CONCATENATE("[",StNrG14,"] ",NameG14)</f>
        <v>[64] Müller-Otte</v>
      </c>
      <c r="AG17" s="1" t="str">
        <f>CONCATENATE("[",StNrG15,"] ",NameG15)</f>
        <v>[] </v>
      </c>
      <c r="AH17" s="1">
        <f t="shared" si="17"/>
        <v>0</v>
      </c>
      <c r="AI17" s="1">
        <f t="shared" si="18"/>
        <v>0</v>
      </c>
      <c r="AJ17" s="1">
        <f t="shared" si="19"/>
        <v>0</v>
      </c>
      <c r="AK17" s="1">
        <f t="shared" si="20"/>
        <v>0</v>
      </c>
      <c r="AL17" s="1">
        <f t="shared" si="21"/>
        <v>0</v>
      </c>
      <c r="AP17" s="1">
        <f t="shared" si="22"/>
        <v>0</v>
      </c>
      <c r="AQ17" s="1">
        <f t="shared" si="23"/>
        <v>0</v>
      </c>
      <c r="AR17" s="1">
        <f t="shared" si="24"/>
        <v>0</v>
      </c>
      <c r="AS17" s="1">
        <f t="shared" si="25"/>
        <v>0</v>
      </c>
      <c r="AT17" s="1">
        <f t="shared" si="26"/>
        <v>0</v>
      </c>
    </row>
    <row r="18" spans="1:46" ht="13.5" customHeight="1">
      <c r="A18" s="50" t="s">
        <v>23</v>
      </c>
      <c r="B18" s="20">
        <f>IF(ISBLANK(Zeit1G1),"",Zeit4G1)</f>
        <v>0.47916666666666663</v>
      </c>
      <c r="C18" s="29">
        <v>4</v>
      </c>
      <c r="D18" s="29">
        <f>IF(ISBLANK(Ti2G1),"",Ti2G1)</f>
        <v>17</v>
      </c>
      <c r="E18" s="101" t="str">
        <f>IF(ISBLANK(StNrG11),"spielfrei",NameG11)</f>
        <v>Femtehjel</v>
      </c>
      <c r="F18" s="103"/>
      <c r="G18" s="29" t="s">
        <v>6</v>
      </c>
      <c r="H18" s="101" t="str">
        <f>IF(ISBLANK(StNrG14),"spielfrei",NameG14)</f>
        <v>Müller-Otte</v>
      </c>
      <c r="I18" s="102"/>
      <c r="J18" s="102"/>
      <c r="K18" s="102"/>
      <c r="L18" s="103"/>
      <c r="M18" s="55">
        <v>8</v>
      </c>
      <c r="N18" s="34" t="s">
        <v>5</v>
      </c>
      <c r="O18" s="56">
        <v>11</v>
      </c>
      <c r="P18" s="55">
        <v>14</v>
      </c>
      <c r="Q18" s="34" t="s">
        <v>5</v>
      </c>
      <c r="R18" s="56">
        <v>16</v>
      </c>
      <c r="S18" s="55">
        <v>11</v>
      </c>
      <c r="T18" s="34" t="s">
        <v>5</v>
      </c>
      <c r="U18" s="56">
        <v>2</v>
      </c>
      <c r="V18" s="55">
        <v>11</v>
      </c>
      <c r="W18" s="34" t="s">
        <v>5</v>
      </c>
      <c r="X18" s="56">
        <v>9</v>
      </c>
      <c r="Y18" s="55">
        <v>11</v>
      </c>
      <c r="Z18" s="34" t="s">
        <v>5</v>
      </c>
      <c r="AA18" s="56">
        <v>8</v>
      </c>
      <c r="AB18" s="53">
        <f t="shared" si="15"/>
        <v>3</v>
      </c>
      <c r="AC18" s="34" t="s">
        <v>5</v>
      </c>
      <c r="AD18" s="57">
        <f t="shared" si="16"/>
        <v>2</v>
      </c>
      <c r="AF18" s="1" t="str">
        <f>CONCATENATE("[",StNrG11,"] ",NameG11)</f>
        <v>[62] Femtehjel</v>
      </c>
      <c r="AG18" s="1" t="str">
        <f>CONCATENATE("[",StNrG14,"] ",NameG14)</f>
        <v>[64] Müller-Otte</v>
      </c>
      <c r="AH18" s="1">
        <f t="shared" si="17"/>
        <v>0</v>
      </c>
      <c r="AI18" s="1">
        <f t="shared" si="18"/>
        <v>0</v>
      </c>
      <c r="AJ18" s="1">
        <f t="shared" si="19"/>
        <v>1</v>
      </c>
      <c r="AK18" s="1">
        <f t="shared" si="20"/>
        <v>1</v>
      </c>
      <c r="AL18" s="1">
        <f t="shared" si="21"/>
        <v>1</v>
      </c>
      <c r="AP18" s="1">
        <f t="shared" si="22"/>
        <v>1</v>
      </c>
      <c r="AQ18" s="1">
        <f t="shared" si="23"/>
        <v>1</v>
      </c>
      <c r="AR18" s="1">
        <f t="shared" si="24"/>
        <v>0</v>
      </c>
      <c r="AS18" s="1">
        <f t="shared" si="25"/>
        <v>0</v>
      </c>
      <c r="AT18" s="1">
        <f t="shared" si="26"/>
        <v>0</v>
      </c>
    </row>
    <row r="19" spans="1:46" ht="13.5" customHeight="1">
      <c r="A19" s="50" t="s">
        <v>24</v>
      </c>
      <c r="B19" s="20">
        <v>0.5</v>
      </c>
      <c r="C19" s="29">
        <f t="shared" si="14"/>
        <v>5</v>
      </c>
      <c r="D19" s="29">
        <f>IF(ISBLANK(Ti3G1),"",Ti3G1)</f>
        <v>17</v>
      </c>
      <c r="E19" s="101" t="str">
        <f>IF(ISBLANK(StNrG12),"spielfrei",NameG12)</f>
        <v>Sikora-Weinmann</v>
      </c>
      <c r="F19" s="103"/>
      <c r="G19" s="29" t="s">
        <v>6</v>
      </c>
      <c r="H19" s="101" t="str">
        <f>IF(ISBLANK(StNrG13),"spielfrei",NameG13)</f>
        <v>Högemann</v>
      </c>
      <c r="I19" s="102"/>
      <c r="J19" s="102"/>
      <c r="K19" s="102"/>
      <c r="L19" s="103"/>
      <c r="M19" s="55">
        <v>11</v>
      </c>
      <c r="N19" s="34" t="s">
        <v>5</v>
      </c>
      <c r="O19" s="56">
        <v>7</v>
      </c>
      <c r="P19" s="55">
        <v>11</v>
      </c>
      <c r="Q19" s="34" t="s">
        <v>5</v>
      </c>
      <c r="R19" s="56">
        <v>6</v>
      </c>
      <c r="S19" s="55">
        <v>11</v>
      </c>
      <c r="T19" s="34" t="s">
        <v>5</v>
      </c>
      <c r="U19" s="56">
        <v>2</v>
      </c>
      <c r="V19" s="55"/>
      <c r="W19" s="34" t="s">
        <v>5</v>
      </c>
      <c r="X19" s="56"/>
      <c r="Y19" s="55"/>
      <c r="Z19" s="34" t="s">
        <v>5</v>
      </c>
      <c r="AA19" s="56"/>
      <c r="AB19" s="53">
        <f t="shared" si="15"/>
        <v>3</v>
      </c>
      <c r="AC19" s="34" t="s">
        <v>5</v>
      </c>
      <c r="AD19" s="57">
        <f t="shared" si="16"/>
        <v>0</v>
      </c>
      <c r="AF19" s="1" t="str">
        <f>CONCATENATE("[",StNrG12,"] ",NameG12)</f>
        <v>[65] Sikora-Weinmann</v>
      </c>
      <c r="AG19" s="1" t="str">
        <f>CONCATENATE("[",StNrG13,"] ",NameG13)</f>
        <v>[63] Högemann</v>
      </c>
      <c r="AH19" s="1">
        <f t="shared" si="17"/>
        <v>1</v>
      </c>
      <c r="AI19" s="1">
        <f t="shared" si="18"/>
        <v>1</v>
      </c>
      <c r="AJ19" s="1">
        <f t="shared" si="19"/>
        <v>1</v>
      </c>
      <c r="AK19" s="1">
        <f t="shared" si="20"/>
        <v>0</v>
      </c>
      <c r="AL19" s="1">
        <f t="shared" si="21"/>
        <v>0</v>
      </c>
      <c r="AP19" s="1">
        <f t="shared" si="22"/>
        <v>0</v>
      </c>
      <c r="AQ19" s="1">
        <f t="shared" si="23"/>
        <v>0</v>
      </c>
      <c r="AR19" s="1">
        <f t="shared" si="24"/>
        <v>0</v>
      </c>
      <c r="AS19" s="1">
        <f t="shared" si="25"/>
        <v>0</v>
      </c>
      <c r="AT19" s="1">
        <f t="shared" si="26"/>
        <v>0</v>
      </c>
    </row>
    <row r="20" spans="1:46" ht="13.5" customHeight="1">
      <c r="A20" s="50" t="s">
        <v>25</v>
      </c>
      <c r="B20" s="20">
        <v>0.5208333333333334</v>
      </c>
      <c r="C20" s="29">
        <f t="shared" si="14"/>
        <v>6</v>
      </c>
      <c r="D20" s="29">
        <f>IF(ISBLANK(Ti2G1),"",Ti2G1)</f>
        <v>17</v>
      </c>
      <c r="E20" s="101" t="str">
        <f>IF(ISBLANK(StNrG14),"spielfrei",NameG14)</f>
        <v>Müller-Otte</v>
      </c>
      <c r="F20" s="103"/>
      <c r="G20" s="29" t="s">
        <v>6</v>
      </c>
      <c r="H20" s="101" t="str">
        <f>IF(ISBLANK(StNrG12),"spielfrei",NameG12)</f>
        <v>Sikora-Weinmann</v>
      </c>
      <c r="I20" s="102"/>
      <c r="J20" s="102"/>
      <c r="K20" s="102"/>
      <c r="L20" s="103"/>
      <c r="M20" s="55">
        <v>5</v>
      </c>
      <c r="N20" s="34" t="s">
        <v>5</v>
      </c>
      <c r="O20" s="56">
        <v>11</v>
      </c>
      <c r="P20" s="55">
        <v>6</v>
      </c>
      <c r="Q20" s="34" t="s">
        <v>5</v>
      </c>
      <c r="R20" s="56">
        <v>11</v>
      </c>
      <c r="S20" s="55">
        <v>4</v>
      </c>
      <c r="T20" s="34" t="s">
        <v>5</v>
      </c>
      <c r="U20" s="56">
        <v>11</v>
      </c>
      <c r="V20" s="55"/>
      <c r="W20" s="34" t="s">
        <v>5</v>
      </c>
      <c r="X20" s="56"/>
      <c r="Y20" s="55"/>
      <c r="Z20" s="34" t="s">
        <v>5</v>
      </c>
      <c r="AA20" s="56"/>
      <c r="AB20" s="53">
        <f t="shared" si="15"/>
        <v>0</v>
      </c>
      <c r="AC20" s="34" t="s">
        <v>5</v>
      </c>
      <c r="AD20" s="57">
        <f t="shared" si="16"/>
        <v>3</v>
      </c>
      <c r="AF20" s="1" t="str">
        <f>CONCATENATE("[",StNrG14,"] ",NameG14)</f>
        <v>[64] Müller-Otte</v>
      </c>
      <c r="AG20" s="1" t="str">
        <f>CONCATENATE("[",StNrG12,"] ",NameG12)</f>
        <v>[65] Sikora-Weinmann</v>
      </c>
      <c r="AH20" s="1">
        <f t="shared" si="17"/>
        <v>0</v>
      </c>
      <c r="AI20" s="1">
        <f t="shared" si="18"/>
        <v>0</v>
      </c>
      <c r="AJ20" s="1">
        <f t="shared" si="19"/>
        <v>0</v>
      </c>
      <c r="AK20" s="1">
        <f t="shared" si="20"/>
        <v>0</v>
      </c>
      <c r="AL20" s="1">
        <f t="shared" si="21"/>
        <v>0</v>
      </c>
      <c r="AP20" s="1">
        <f t="shared" si="22"/>
        <v>1</v>
      </c>
      <c r="AQ20" s="1">
        <f t="shared" si="23"/>
        <v>1</v>
      </c>
      <c r="AR20" s="1">
        <f t="shared" si="24"/>
        <v>1</v>
      </c>
      <c r="AS20" s="1">
        <f t="shared" si="25"/>
        <v>0</v>
      </c>
      <c r="AT20" s="1">
        <f t="shared" si="26"/>
        <v>0</v>
      </c>
    </row>
    <row r="21" spans="1:46" ht="13.5" customHeight="1" thickBot="1">
      <c r="A21" s="51" t="s">
        <v>26</v>
      </c>
      <c r="B21" s="52"/>
      <c r="C21" s="37"/>
      <c r="D21" s="37"/>
      <c r="E21" s="104" t="str">
        <f>IF(ISBLANK(StNrG15),"spielfrei",NameG15)</f>
        <v>spielfrei</v>
      </c>
      <c r="F21" s="106"/>
      <c r="G21" s="37" t="s">
        <v>6</v>
      </c>
      <c r="H21" s="104" t="str">
        <f>IF(ISBLANK(StNrG11),"spielfrei",NameG11)</f>
        <v>Femtehjel</v>
      </c>
      <c r="I21" s="105"/>
      <c r="J21" s="105"/>
      <c r="K21" s="105"/>
      <c r="L21" s="106"/>
      <c r="M21" s="58"/>
      <c r="N21" s="40" t="s">
        <v>5</v>
      </c>
      <c r="O21" s="59"/>
      <c r="P21" s="58"/>
      <c r="Q21" s="40" t="s">
        <v>5</v>
      </c>
      <c r="R21" s="59"/>
      <c r="S21" s="58"/>
      <c r="T21" s="40" t="s">
        <v>5</v>
      </c>
      <c r="U21" s="59"/>
      <c r="V21" s="58"/>
      <c r="W21" s="40" t="s">
        <v>5</v>
      </c>
      <c r="X21" s="59"/>
      <c r="Y21" s="58"/>
      <c r="Z21" s="40" t="s">
        <v>5</v>
      </c>
      <c r="AA21" s="59"/>
      <c r="AB21" s="60">
        <f t="shared" si="15"/>
        <v>0</v>
      </c>
      <c r="AC21" s="40" t="s">
        <v>5</v>
      </c>
      <c r="AD21" s="61">
        <f t="shared" si="16"/>
        <v>0</v>
      </c>
      <c r="AF21" s="1" t="str">
        <f>CONCATENATE("[",StNrG15,"] ",NameG15)</f>
        <v>[] </v>
      </c>
      <c r="AG21" s="1" t="str">
        <f>CONCATENATE("[",StNrG11,"] ",NameG11)</f>
        <v>[62] Femtehjel</v>
      </c>
      <c r="AH21" s="1">
        <f t="shared" si="17"/>
        <v>0</v>
      </c>
      <c r="AI21" s="1">
        <f t="shared" si="18"/>
        <v>0</v>
      </c>
      <c r="AJ21" s="1">
        <f t="shared" si="19"/>
        <v>0</v>
      </c>
      <c r="AK21" s="1">
        <f t="shared" si="20"/>
        <v>0</v>
      </c>
      <c r="AL21" s="1">
        <f t="shared" si="21"/>
        <v>0</v>
      </c>
      <c r="AP21" s="1">
        <f t="shared" si="22"/>
        <v>0</v>
      </c>
      <c r="AQ21" s="1">
        <f t="shared" si="23"/>
        <v>0</v>
      </c>
      <c r="AR21" s="1">
        <f t="shared" si="24"/>
        <v>0</v>
      </c>
      <c r="AS21" s="1">
        <f t="shared" si="25"/>
        <v>0</v>
      </c>
      <c r="AT21" s="1">
        <f t="shared" si="26"/>
        <v>0</v>
      </c>
    </row>
    <row r="29" ht="12.75">
      <c r="A29" s="47" t="s">
        <v>46</v>
      </c>
    </row>
    <row r="31" spans="1:2" ht="12.75">
      <c r="A31" s="47" t="s">
        <v>47</v>
      </c>
      <c r="B31" s="1" t="str">
        <f>Zwi!E2</f>
        <v>Monika Sikora-Weinmann</v>
      </c>
    </row>
    <row r="32" spans="1:2" ht="12.75">
      <c r="A32" s="47" t="s">
        <v>48</v>
      </c>
      <c r="B32" s="1" t="str">
        <f>Zwi!E3</f>
        <v>Solveig Femtehjel</v>
      </c>
    </row>
    <row r="33" spans="1:2" ht="12.75">
      <c r="A33" s="47" t="s">
        <v>49</v>
      </c>
      <c r="B33" s="1" t="str">
        <f>Zwi!E4</f>
        <v>Gudrun Högemann</v>
      </c>
    </row>
    <row r="34" spans="1:2" ht="12.75">
      <c r="A34" s="47" t="s">
        <v>50</v>
      </c>
      <c r="B34" s="1" t="str">
        <f>Zwi!E5</f>
        <v>Alexandra Müller-Otte</v>
      </c>
    </row>
    <row r="35" spans="1:2" ht="12.75">
      <c r="A35" s="47" t="s">
        <v>51</v>
      </c>
      <c r="B35" s="1">
        <f>Zwi!E6</f>
      </c>
    </row>
  </sheetData>
  <sheetProtection password="F054" sheet="1" objects="1" scenarios="1"/>
  <mergeCells count="41">
    <mergeCell ref="A3:C9"/>
    <mergeCell ref="A10:A11"/>
    <mergeCell ref="B10:B11"/>
    <mergeCell ref="C10:C11"/>
    <mergeCell ref="H18:L18"/>
    <mergeCell ref="H20:L20"/>
    <mergeCell ref="H19:L19"/>
    <mergeCell ref="E1:X1"/>
    <mergeCell ref="V3:X3"/>
    <mergeCell ref="S3:U3"/>
    <mergeCell ref="G3:I3"/>
    <mergeCell ref="E11:L11"/>
    <mergeCell ref="J3:L3"/>
    <mergeCell ref="P3:R3"/>
    <mergeCell ref="H21:L21"/>
    <mergeCell ref="H16:L16"/>
    <mergeCell ref="H17:L17"/>
    <mergeCell ref="E15:F15"/>
    <mergeCell ref="E20:F20"/>
    <mergeCell ref="E21:F21"/>
    <mergeCell ref="E16:F16"/>
    <mergeCell ref="E17:F17"/>
    <mergeCell ref="E18:F18"/>
    <mergeCell ref="E19:F19"/>
    <mergeCell ref="H14:L14"/>
    <mergeCell ref="H15:L15"/>
    <mergeCell ref="E14:F14"/>
    <mergeCell ref="M3:O3"/>
    <mergeCell ref="E12:F12"/>
    <mergeCell ref="E13:F13"/>
    <mergeCell ref="H12:L12"/>
    <mergeCell ref="H13:L13"/>
    <mergeCell ref="Z1:AE1"/>
    <mergeCell ref="M11:O11"/>
    <mergeCell ref="P11:R11"/>
    <mergeCell ref="S11:U11"/>
    <mergeCell ref="V11:X11"/>
    <mergeCell ref="Y11:AA11"/>
    <mergeCell ref="AB11:AD11"/>
    <mergeCell ref="Y3:AA3"/>
    <mergeCell ref="AB3:AD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4"/>
  <legacyDrawing r:id="rId3"/>
  <oleObjects>
    <oleObject progId="Word.Document.8" shapeId="315117" r:id="rId1"/>
    <oleObject progId="Word.Document.8" shapeId="2074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06"/>
  <sheetViews>
    <sheetView workbookViewId="0" topLeftCell="A62">
      <selection activeCell="J3" sqref="J3"/>
    </sheetView>
  </sheetViews>
  <sheetFormatPr defaultColWidth="11.421875" defaultRowHeight="15" customHeight="1"/>
  <cols>
    <col min="1" max="1" width="7.140625" style="1" customWidth="1"/>
    <col min="2" max="2" width="5.140625" style="1" customWidth="1"/>
    <col min="3" max="3" width="10.140625" style="1" bestFit="1" customWidth="1"/>
    <col min="4" max="4" width="22.7109375" style="1" customWidth="1"/>
    <col min="5" max="5" width="2.7109375" style="1" customWidth="1"/>
    <col min="6" max="6" width="4.7109375" style="1" customWidth="1"/>
    <col min="7" max="7" width="2.7109375" style="1" customWidth="1"/>
    <col min="8" max="8" width="4.7109375" style="1" customWidth="1"/>
    <col min="9" max="9" width="2.7109375" style="1" customWidth="1"/>
    <col min="10" max="10" width="4.7109375" style="1" customWidth="1"/>
    <col min="11" max="11" width="2.7109375" style="1" customWidth="1"/>
    <col min="12" max="12" width="4.7109375" style="1" customWidth="1"/>
    <col min="13" max="13" width="2.710937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2.7109375" style="1" customWidth="1"/>
    <col min="18" max="18" width="4.7109375" style="1" customWidth="1"/>
    <col min="19" max="19" width="5.8515625" style="1" bestFit="1" customWidth="1"/>
    <col min="20" max="16384" width="11.421875" style="1" customWidth="1"/>
  </cols>
  <sheetData>
    <row r="1" spans="1:4" ht="15" customHeight="1">
      <c r="A1" s="146" t="s">
        <v>53</v>
      </c>
      <c r="B1" s="146"/>
      <c r="C1" s="146"/>
      <c r="D1" s="146"/>
    </row>
    <row r="2" spans="1:4" ht="15" customHeight="1">
      <c r="A2" s="145" t="s">
        <v>54</v>
      </c>
      <c r="B2" s="145"/>
      <c r="C2" s="141" t="s">
        <v>72</v>
      </c>
      <c r="D2" s="142"/>
    </row>
    <row r="3" spans="1:4" ht="15" customHeight="1">
      <c r="A3" s="145" t="s">
        <v>55</v>
      </c>
      <c r="B3" s="145"/>
      <c r="C3" s="139" t="s">
        <v>73</v>
      </c>
      <c r="D3" s="140"/>
    </row>
    <row r="4" spans="1:4" ht="15" customHeight="1">
      <c r="A4" s="145" t="s">
        <v>56</v>
      </c>
      <c r="B4" s="145"/>
      <c r="C4" s="143" t="s">
        <v>74</v>
      </c>
      <c r="D4" s="144"/>
    </row>
    <row r="5" spans="1:4" ht="15" customHeight="1">
      <c r="A5" s="145" t="s">
        <v>57</v>
      </c>
      <c r="B5" s="145"/>
      <c r="C5" s="141" t="s">
        <v>75</v>
      </c>
      <c r="D5" s="142"/>
    </row>
    <row r="8" spans="1:19" ht="20.25">
      <c r="A8" s="137" t="str">
        <f>$C$2</f>
        <v>30. Deutsche Tischtennis Einzelmeisterschaften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19" ht="1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1" spans="1:19" ht="30">
      <c r="A11" s="138" t="s">
        <v>58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ht="15" customHeight="1" thickBot="1"/>
    <row r="13" spans="1:19" ht="15" customHeight="1">
      <c r="A13" s="63" t="s">
        <v>59</v>
      </c>
      <c r="B13" s="64" t="s">
        <v>2</v>
      </c>
      <c r="C13" s="64" t="s">
        <v>1</v>
      </c>
      <c r="D13" s="134" t="s">
        <v>60</v>
      </c>
      <c r="E13" s="135"/>
      <c r="F13" s="135"/>
      <c r="G13" s="135"/>
      <c r="H13" s="135"/>
      <c r="I13" s="135"/>
      <c r="J13" s="136"/>
      <c r="K13" s="65"/>
      <c r="L13" s="65"/>
      <c r="M13" s="65"/>
      <c r="N13" s="65"/>
      <c r="P13" s="125" t="s">
        <v>61</v>
      </c>
      <c r="Q13" s="126"/>
      <c r="R13" s="126"/>
      <c r="S13" s="127"/>
    </row>
    <row r="14" spans="1:19" ht="18" customHeight="1" thickBot="1">
      <c r="A14" s="66">
        <f>Spielplan!C12</f>
        <v>0</v>
      </c>
      <c r="B14" s="67">
        <f>Spielplan!D12</f>
        <v>0</v>
      </c>
      <c r="C14" s="68">
        <f>Spielplan!B12</f>
        <v>0</v>
      </c>
      <c r="D14" s="131" t="str">
        <f>$C$5</f>
        <v>D4-Einzel</v>
      </c>
      <c r="E14" s="132"/>
      <c r="F14" s="132"/>
      <c r="G14" s="132"/>
      <c r="H14" s="132"/>
      <c r="I14" s="132"/>
      <c r="J14" s="133"/>
      <c r="K14" s="69"/>
      <c r="L14" s="69"/>
      <c r="M14" s="69"/>
      <c r="N14" s="69"/>
      <c r="P14" s="128"/>
      <c r="Q14" s="129"/>
      <c r="R14" s="129"/>
      <c r="S14" s="130"/>
    </row>
    <row r="15" ht="15" customHeight="1" thickBot="1">
      <c r="A15" s="70"/>
    </row>
    <row r="16" spans="1:19" ht="16.5" customHeight="1">
      <c r="A16" s="71" t="s">
        <v>62</v>
      </c>
      <c r="B16" s="89" t="s">
        <v>63</v>
      </c>
      <c r="C16" s="91"/>
      <c r="D16" s="90"/>
      <c r="E16" s="89" t="s">
        <v>13</v>
      </c>
      <c r="F16" s="90"/>
      <c r="G16" s="89" t="s">
        <v>12</v>
      </c>
      <c r="H16" s="90"/>
      <c r="I16" s="89" t="s">
        <v>11</v>
      </c>
      <c r="J16" s="90"/>
      <c r="K16" s="89" t="s">
        <v>10</v>
      </c>
      <c r="L16" s="90"/>
      <c r="M16" s="89" t="s">
        <v>9</v>
      </c>
      <c r="N16" s="90"/>
      <c r="O16" s="89" t="s">
        <v>64</v>
      </c>
      <c r="P16" s="90"/>
      <c r="Q16" s="89" t="s">
        <v>65</v>
      </c>
      <c r="R16" s="90"/>
      <c r="S16" s="71" t="s">
        <v>15</v>
      </c>
    </row>
    <row r="17" spans="1:19" ht="30" customHeight="1">
      <c r="A17" s="72"/>
      <c r="B17" s="73" t="s">
        <v>66</v>
      </c>
      <c r="C17" s="74" t="str">
        <f>Spielplan!AF12</f>
        <v>[65] Sikora-Weinmann</v>
      </c>
      <c r="D17" s="75"/>
      <c r="E17" s="8"/>
      <c r="F17" s="76"/>
      <c r="G17" s="8"/>
      <c r="H17" s="76"/>
      <c r="I17" s="8"/>
      <c r="J17" s="76"/>
      <c r="K17" s="8"/>
      <c r="L17" s="76"/>
      <c r="M17" s="8"/>
      <c r="N17" s="76"/>
      <c r="O17" s="8"/>
      <c r="P17" s="76"/>
      <c r="Q17" s="8"/>
      <c r="R17" s="76"/>
      <c r="S17" s="72"/>
    </row>
    <row r="18" spans="1:19" ht="30" customHeight="1" thickBot="1">
      <c r="A18" s="77"/>
      <c r="B18" s="78" t="s">
        <v>67</v>
      </c>
      <c r="C18" s="79" t="str">
        <f>Spielplan!AG12</f>
        <v>[] </v>
      </c>
      <c r="D18" s="80"/>
      <c r="E18" s="10"/>
      <c r="F18" s="81"/>
      <c r="G18" s="10"/>
      <c r="H18" s="81"/>
      <c r="I18" s="10"/>
      <c r="J18" s="81"/>
      <c r="K18" s="10"/>
      <c r="L18" s="81"/>
      <c r="M18" s="10"/>
      <c r="N18" s="81"/>
      <c r="O18" s="10"/>
      <c r="P18" s="81"/>
      <c r="Q18" s="10"/>
      <c r="R18" s="81"/>
      <c r="S18" s="77"/>
    </row>
    <row r="19" ht="15" customHeight="1" thickBot="1"/>
    <row r="20" spans="1:19" ht="16.5" customHeight="1">
      <c r="A20" s="89" t="s">
        <v>68</v>
      </c>
      <c r="B20" s="91"/>
      <c r="C20" s="91"/>
      <c r="D20" s="91"/>
      <c r="E20" s="91"/>
      <c r="F20" s="92"/>
      <c r="G20" s="93" t="s">
        <v>69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0"/>
    </row>
    <row r="21" spans="1:19" ht="45" customHeight="1" thickBot="1">
      <c r="A21" s="94"/>
      <c r="B21" s="95"/>
      <c r="C21" s="95"/>
      <c r="D21" s="95"/>
      <c r="E21" s="95"/>
      <c r="F21" s="88"/>
      <c r="G21" s="12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124"/>
    </row>
    <row r="23" spans="1:19" ht="1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s="82" customFormat="1" ht="15" customHeight="1">
      <c r="A24" s="82" t="str">
        <f>$C$4</f>
        <v>RSC Main-Kinzig</v>
      </c>
      <c r="S24" s="83" t="str">
        <f>$C$3</f>
        <v>29.04.2006</v>
      </c>
    </row>
    <row r="30" spans="1:19" ht="20.25">
      <c r="A30" s="137" t="str">
        <f>$C$2</f>
        <v>30. Deutsche Tischtennis Einzelmeisterschaften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</row>
    <row r="31" spans="1:19" ht="1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3" spans="1:19" ht="30">
      <c r="A33" s="138" t="s">
        <v>58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  <row r="34" ht="15" customHeight="1" thickBot="1"/>
    <row r="35" spans="1:19" ht="15" customHeight="1">
      <c r="A35" s="63" t="s">
        <v>59</v>
      </c>
      <c r="B35" s="64" t="s">
        <v>2</v>
      </c>
      <c r="C35" s="64" t="s">
        <v>1</v>
      </c>
      <c r="D35" s="134" t="s">
        <v>60</v>
      </c>
      <c r="E35" s="135"/>
      <c r="F35" s="135"/>
      <c r="G35" s="135"/>
      <c r="H35" s="135"/>
      <c r="I35" s="135"/>
      <c r="J35" s="136"/>
      <c r="K35" s="65"/>
      <c r="L35" s="65"/>
      <c r="M35" s="65"/>
      <c r="N35" s="65"/>
      <c r="P35" s="125" t="s">
        <v>61</v>
      </c>
      <c r="Q35" s="126"/>
      <c r="R35" s="126"/>
      <c r="S35" s="127"/>
    </row>
    <row r="36" spans="1:19" ht="18" customHeight="1" thickBot="1">
      <c r="A36" s="66">
        <f>Spielplan!C13</f>
        <v>1</v>
      </c>
      <c r="B36" s="67">
        <f>Spielplan!D13</f>
        <v>17</v>
      </c>
      <c r="C36" s="68">
        <f>Spielplan!B13</f>
        <v>0.4166666666666667</v>
      </c>
      <c r="D36" s="131" t="str">
        <f>$C$5</f>
        <v>D4-Einzel</v>
      </c>
      <c r="E36" s="132"/>
      <c r="F36" s="132"/>
      <c r="G36" s="132"/>
      <c r="H36" s="132"/>
      <c r="I36" s="132"/>
      <c r="J36" s="133"/>
      <c r="K36" s="69"/>
      <c r="L36" s="69"/>
      <c r="M36" s="69"/>
      <c r="N36" s="69"/>
      <c r="P36" s="128"/>
      <c r="Q36" s="129"/>
      <c r="R36" s="129"/>
      <c r="S36" s="130"/>
    </row>
    <row r="37" ht="15" customHeight="1" thickBot="1">
      <c r="A37" s="70"/>
    </row>
    <row r="38" spans="1:19" ht="16.5" customHeight="1">
      <c r="A38" s="71" t="s">
        <v>62</v>
      </c>
      <c r="B38" s="89" t="s">
        <v>63</v>
      </c>
      <c r="C38" s="91"/>
      <c r="D38" s="90"/>
      <c r="E38" s="89" t="s">
        <v>13</v>
      </c>
      <c r="F38" s="90"/>
      <c r="G38" s="89" t="s">
        <v>12</v>
      </c>
      <c r="H38" s="90"/>
      <c r="I38" s="89" t="s">
        <v>11</v>
      </c>
      <c r="J38" s="90"/>
      <c r="K38" s="89" t="s">
        <v>10</v>
      </c>
      <c r="L38" s="90"/>
      <c r="M38" s="89" t="s">
        <v>9</v>
      </c>
      <c r="N38" s="90"/>
      <c r="O38" s="89" t="s">
        <v>64</v>
      </c>
      <c r="P38" s="90"/>
      <c r="Q38" s="89" t="s">
        <v>65</v>
      </c>
      <c r="R38" s="90"/>
      <c r="S38" s="71" t="s">
        <v>15</v>
      </c>
    </row>
    <row r="39" spans="1:19" ht="30" customHeight="1">
      <c r="A39" s="72"/>
      <c r="B39" s="73" t="s">
        <v>66</v>
      </c>
      <c r="C39" s="74" t="str">
        <f>Spielplan!AF13</f>
        <v>[63] Högemann</v>
      </c>
      <c r="D39" s="75"/>
      <c r="E39" s="8"/>
      <c r="F39" s="76"/>
      <c r="G39" s="8"/>
      <c r="H39" s="76"/>
      <c r="I39" s="8"/>
      <c r="J39" s="76"/>
      <c r="K39" s="8"/>
      <c r="L39" s="76"/>
      <c r="M39" s="8"/>
      <c r="N39" s="76"/>
      <c r="O39" s="8"/>
      <c r="P39" s="76"/>
      <c r="Q39" s="8"/>
      <c r="R39" s="76"/>
      <c r="S39" s="72"/>
    </row>
    <row r="40" spans="1:19" ht="30" customHeight="1" thickBot="1">
      <c r="A40" s="77"/>
      <c r="B40" s="78" t="s">
        <v>67</v>
      </c>
      <c r="C40" s="79" t="str">
        <f>Spielplan!AG13</f>
        <v>[64] Müller-Otte</v>
      </c>
      <c r="D40" s="80"/>
      <c r="E40" s="10"/>
      <c r="F40" s="81"/>
      <c r="G40" s="10"/>
      <c r="H40" s="81"/>
      <c r="I40" s="10"/>
      <c r="J40" s="81"/>
      <c r="K40" s="10"/>
      <c r="L40" s="81"/>
      <c r="M40" s="10"/>
      <c r="N40" s="81"/>
      <c r="O40" s="10"/>
      <c r="P40" s="81"/>
      <c r="Q40" s="10"/>
      <c r="R40" s="81"/>
      <c r="S40" s="77"/>
    </row>
    <row r="41" ht="15" customHeight="1" thickBot="1"/>
    <row r="42" spans="1:19" ht="16.5" customHeight="1">
      <c r="A42" s="89" t="s">
        <v>68</v>
      </c>
      <c r="B42" s="91"/>
      <c r="C42" s="91"/>
      <c r="D42" s="91"/>
      <c r="E42" s="91"/>
      <c r="F42" s="92"/>
      <c r="G42" s="93" t="s">
        <v>69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</row>
    <row r="43" spans="1:19" ht="45" customHeight="1" thickBot="1">
      <c r="A43" s="94"/>
      <c r="B43" s="95"/>
      <c r="C43" s="95"/>
      <c r="D43" s="95"/>
      <c r="E43" s="95"/>
      <c r="F43" s="88"/>
      <c r="G43" s="12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124"/>
    </row>
    <row r="45" spans="1:19" ht="1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s="82" customFormat="1" ht="15" customHeight="1">
      <c r="A46" s="82" t="str">
        <f>$C$4</f>
        <v>RSC Main-Kinzig</v>
      </c>
      <c r="S46" s="83" t="str">
        <f>$C$3</f>
        <v>29.04.2006</v>
      </c>
    </row>
    <row r="48" spans="1:19" ht="20.25">
      <c r="A48" s="137" t="str">
        <f>$C$2</f>
        <v>30. Deutsche Tischtennis Einzelmeisterschaften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</row>
    <row r="49" spans="1:19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1" spans="1:19" ht="30">
      <c r="A51" s="138" t="s">
        <v>58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</row>
    <row r="52" ht="15" customHeight="1" thickBot="1"/>
    <row r="53" spans="1:19" ht="15" customHeight="1">
      <c r="A53" s="63" t="s">
        <v>59</v>
      </c>
      <c r="B53" s="64" t="s">
        <v>2</v>
      </c>
      <c r="C53" s="64" t="s">
        <v>1</v>
      </c>
      <c r="D53" s="134" t="s">
        <v>60</v>
      </c>
      <c r="E53" s="135"/>
      <c r="F53" s="135"/>
      <c r="G53" s="135"/>
      <c r="H53" s="135"/>
      <c r="I53" s="135"/>
      <c r="J53" s="136"/>
      <c r="K53" s="65"/>
      <c r="L53" s="65"/>
      <c r="M53" s="65"/>
      <c r="N53" s="65"/>
      <c r="P53" s="125" t="s">
        <v>61</v>
      </c>
      <c r="Q53" s="126"/>
      <c r="R53" s="126"/>
      <c r="S53" s="127"/>
    </row>
    <row r="54" spans="1:19" ht="18" customHeight="1" thickBot="1">
      <c r="A54" s="66">
        <f>Spielplan!C14</f>
        <v>0</v>
      </c>
      <c r="B54" s="67">
        <f>Spielplan!D14</f>
        <v>0</v>
      </c>
      <c r="C54" s="68">
        <f>Spielplan!B14</f>
        <v>0</v>
      </c>
      <c r="D54" s="131" t="str">
        <f>$C$5</f>
        <v>D4-Einzel</v>
      </c>
      <c r="E54" s="132"/>
      <c r="F54" s="132"/>
      <c r="G54" s="132"/>
      <c r="H54" s="132"/>
      <c r="I54" s="132"/>
      <c r="J54" s="133"/>
      <c r="K54" s="69"/>
      <c r="L54" s="69"/>
      <c r="M54" s="69"/>
      <c r="N54" s="69"/>
      <c r="P54" s="128"/>
      <c r="Q54" s="129"/>
      <c r="R54" s="129"/>
      <c r="S54" s="130"/>
    </row>
    <row r="55" ht="15" customHeight="1" thickBot="1">
      <c r="A55" s="70"/>
    </row>
    <row r="56" spans="1:19" ht="16.5" customHeight="1">
      <c r="A56" s="71" t="s">
        <v>62</v>
      </c>
      <c r="B56" s="89" t="s">
        <v>63</v>
      </c>
      <c r="C56" s="91"/>
      <c r="D56" s="90"/>
      <c r="E56" s="89" t="s">
        <v>13</v>
      </c>
      <c r="F56" s="90"/>
      <c r="G56" s="89" t="s">
        <v>12</v>
      </c>
      <c r="H56" s="90"/>
      <c r="I56" s="89" t="s">
        <v>11</v>
      </c>
      <c r="J56" s="90"/>
      <c r="K56" s="89" t="s">
        <v>10</v>
      </c>
      <c r="L56" s="90"/>
      <c r="M56" s="89" t="s">
        <v>9</v>
      </c>
      <c r="N56" s="90"/>
      <c r="O56" s="89" t="s">
        <v>64</v>
      </c>
      <c r="P56" s="90"/>
      <c r="Q56" s="89" t="s">
        <v>65</v>
      </c>
      <c r="R56" s="90"/>
      <c r="S56" s="71" t="s">
        <v>15</v>
      </c>
    </row>
    <row r="57" spans="1:19" ht="30" customHeight="1">
      <c r="A57" s="72"/>
      <c r="B57" s="73" t="s">
        <v>66</v>
      </c>
      <c r="C57" s="74" t="str">
        <f>Spielplan!AF14</f>
        <v>[] </v>
      </c>
      <c r="D57" s="75"/>
      <c r="E57" s="8"/>
      <c r="F57" s="76"/>
      <c r="G57" s="8"/>
      <c r="H57" s="76"/>
      <c r="I57" s="8"/>
      <c r="J57" s="76"/>
      <c r="K57" s="8"/>
      <c r="L57" s="76"/>
      <c r="M57" s="8"/>
      <c r="N57" s="76"/>
      <c r="O57" s="8"/>
      <c r="P57" s="76"/>
      <c r="Q57" s="8"/>
      <c r="R57" s="76"/>
      <c r="S57" s="72"/>
    </row>
    <row r="58" spans="1:19" ht="30" customHeight="1" thickBot="1">
      <c r="A58" s="77"/>
      <c r="B58" s="78" t="s">
        <v>67</v>
      </c>
      <c r="C58" s="79" t="str">
        <f>Spielplan!AG14</f>
        <v>[63] Högemann</v>
      </c>
      <c r="D58" s="80"/>
      <c r="E58" s="10"/>
      <c r="F58" s="81"/>
      <c r="G58" s="10"/>
      <c r="H58" s="81"/>
      <c r="I58" s="10"/>
      <c r="J58" s="81"/>
      <c r="K58" s="10"/>
      <c r="L58" s="81"/>
      <c r="M58" s="10"/>
      <c r="N58" s="81"/>
      <c r="O58" s="10"/>
      <c r="P58" s="81"/>
      <c r="Q58" s="10"/>
      <c r="R58" s="81"/>
      <c r="S58" s="77"/>
    </row>
    <row r="59" ht="15" customHeight="1" thickBot="1"/>
    <row r="60" spans="1:19" ht="16.5" customHeight="1">
      <c r="A60" s="89" t="s">
        <v>68</v>
      </c>
      <c r="B60" s="91"/>
      <c r="C60" s="91"/>
      <c r="D60" s="91"/>
      <c r="E60" s="91"/>
      <c r="F60" s="92"/>
      <c r="G60" s="93" t="s">
        <v>69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0"/>
    </row>
    <row r="61" spans="1:19" ht="45" customHeight="1" thickBot="1">
      <c r="A61" s="94"/>
      <c r="B61" s="95"/>
      <c r="C61" s="95"/>
      <c r="D61" s="95"/>
      <c r="E61" s="95"/>
      <c r="F61" s="88"/>
      <c r="G61" s="123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124"/>
    </row>
    <row r="63" spans="1:19" ht="1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82" customFormat="1" ht="15" customHeight="1">
      <c r="A64" s="82" t="str">
        <f>$C$4</f>
        <v>RSC Main-Kinzig</v>
      </c>
      <c r="S64" s="83" t="str">
        <f>$C$3</f>
        <v>29.04.2006</v>
      </c>
    </row>
    <row r="70" spans="1:19" ht="20.25">
      <c r="A70" s="137" t="str">
        <f>$C$2</f>
        <v>30. Deutsche Tischtennis Einzelmeisterschaften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</row>
    <row r="71" spans="1:19" ht="1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3" spans="1:19" ht="30">
      <c r="A73" s="138" t="s">
        <v>58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</row>
    <row r="74" ht="15" customHeight="1" thickBot="1"/>
    <row r="75" spans="1:19" ht="15" customHeight="1">
      <c r="A75" s="63" t="s">
        <v>59</v>
      </c>
      <c r="B75" s="64" t="s">
        <v>2</v>
      </c>
      <c r="C75" s="64" t="s">
        <v>1</v>
      </c>
      <c r="D75" s="134" t="s">
        <v>60</v>
      </c>
      <c r="E75" s="135"/>
      <c r="F75" s="135"/>
      <c r="G75" s="135"/>
      <c r="H75" s="135"/>
      <c r="I75" s="135"/>
      <c r="J75" s="136"/>
      <c r="K75" s="65"/>
      <c r="L75" s="65"/>
      <c r="M75" s="65"/>
      <c r="N75" s="65"/>
      <c r="P75" s="125" t="s">
        <v>61</v>
      </c>
      <c r="Q75" s="126"/>
      <c r="R75" s="126"/>
      <c r="S75" s="127"/>
    </row>
    <row r="76" spans="1:19" ht="18" customHeight="1" thickBot="1">
      <c r="A76" s="66">
        <f>Spielplan!C15</f>
        <v>2</v>
      </c>
      <c r="B76" s="67">
        <f>Spielplan!D15</f>
        <v>17</v>
      </c>
      <c r="C76" s="68">
        <f>Spielplan!B15</f>
        <v>0.4375</v>
      </c>
      <c r="D76" s="131" t="str">
        <f>$C$5</f>
        <v>D4-Einzel</v>
      </c>
      <c r="E76" s="132"/>
      <c r="F76" s="132"/>
      <c r="G76" s="132"/>
      <c r="H76" s="132"/>
      <c r="I76" s="132"/>
      <c r="J76" s="133"/>
      <c r="K76" s="69"/>
      <c r="L76" s="69"/>
      <c r="M76" s="69"/>
      <c r="N76" s="69"/>
      <c r="P76" s="128"/>
      <c r="Q76" s="129"/>
      <c r="R76" s="129"/>
      <c r="S76" s="130"/>
    </row>
    <row r="77" ht="15" customHeight="1" thickBot="1">
      <c r="A77" s="70"/>
    </row>
    <row r="78" spans="1:19" ht="16.5" customHeight="1">
      <c r="A78" s="71" t="s">
        <v>62</v>
      </c>
      <c r="B78" s="89" t="s">
        <v>63</v>
      </c>
      <c r="C78" s="91"/>
      <c r="D78" s="90"/>
      <c r="E78" s="89" t="s">
        <v>13</v>
      </c>
      <c r="F78" s="90"/>
      <c r="G78" s="89" t="s">
        <v>12</v>
      </c>
      <c r="H78" s="90"/>
      <c r="I78" s="89" t="s">
        <v>11</v>
      </c>
      <c r="J78" s="90"/>
      <c r="K78" s="89" t="s">
        <v>10</v>
      </c>
      <c r="L78" s="90"/>
      <c r="M78" s="89" t="s">
        <v>9</v>
      </c>
      <c r="N78" s="90"/>
      <c r="O78" s="89" t="s">
        <v>64</v>
      </c>
      <c r="P78" s="90"/>
      <c r="Q78" s="89" t="s">
        <v>65</v>
      </c>
      <c r="R78" s="90"/>
      <c r="S78" s="71" t="s">
        <v>15</v>
      </c>
    </row>
    <row r="79" spans="1:19" ht="30" customHeight="1">
      <c r="A79" s="72"/>
      <c r="B79" s="73" t="s">
        <v>66</v>
      </c>
      <c r="C79" s="74" t="str">
        <f>Spielplan!AF15</f>
        <v>[62] Femtehjel</v>
      </c>
      <c r="D79" s="75"/>
      <c r="E79" s="8"/>
      <c r="F79" s="76"/>
      <c r="G79" s="8"/>
      <c r="H79" s="76"/>
      <c r="I79" s="8"/>
      <c r="J79" s="76"/>
      <c r="K79" s="8"/>
      <c r="L79" s="76"/>
      <c r="M79" s="8"/>
      <c r="N79" s="76"/>
      <c r="O79" s="8"/>
      <c r="P79" s="76"/>
      <c r="Q79" s="8"/>
      <c r="R79" s="76"/>
      <c r="S79" s="72"/>
    </row>
    <row r="80" spans="1:19" ht="30" customHeight="1" thickBot="1">
      <c r="A80" s="77"/>
      <c r="B80" s="78" t="s">
        <v>67</v>
      </c>
      <c r="C80" s="79" t="str">
        <f>Spielplan!AG15</f>
        <v>[65] Sikora-Weinmann</v>
      </c>
      <c r="D80" s="80"/>
      <c r="E80" s="10"/>
      <c r="F80" s="81"/>
      <c r="G80" s="10"/>
      <c r="H80" s="81"/>
      <c r="I80" s="10"/>
      <c r="J80" s="81"/>
      <c r="K80" s="10"/>
      <c r="L80" s="81"/>
      <c r="M80" s="10"/>
      <c r="N80" s="81"/>
      <c r="O80" s="10"/>
      <c r="P80" s="81"/>
      <c r="Q80" s="10"/>
      <c r="R80" s="81"/>
      <c r="S80" s="77"/>
    </row>
    <row r="81" ht="15" customHeight="1" thickBot="1"/>
    <row r="82" spans="1:19" ht="16.5" customHeight="1">
      <c r="A82" s="89" t="s">
        <v>68</v>
      </c>
      <c r="B82" s="91"/>
      <c r="C82" s="91"/>
      <c r="D82" s="91"/>
      <c r="E82" s="91"/>
      <c r="F82" s="92"/>
      <c r="G82" s="93" t="s">
        <v>69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0"/>
    </row>
    <row r="83" spans="1:19" ht="45" customHeight="1" thickBot="1">
      <c r="A83" s="94"/>
      <c r="B83" s="95"/>
      <c r="C83" s="95"/>
      <c r="D83" s="95"/>
      <c r="E83" s="95"/>
      <c r="F83" s="88"/>
      <c r="G83" s="123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124"/>
    </row>
    <row r="85" spans="1:19" ht="1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82" customFormat="1" ht="15" customHeight="1">
      <c r="A86" s="82" t="str">
        <f>$C$4</f>
        <v>RSC Main-Kinzig</v>
      </c>
      <c r="S86" s="83" t="str">
        <f>$C$3</f>
        <v>29.04.2006</v>
      </c>
    </row>
    <row r="88" spans="1:19" ht="20.25">
      <c r="A88" s="137" t="str">
        <f>$C$2</f>
        <v>30. Deutsche Tischtennis Einzelmeisterschaften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</row>
    <row r="89" spans="1:19" ht="1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1" spans="1:19" ht="30">
      <c r="A91" s="138" t="s">
        <v>58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</row>
    <row r="92" ht="15" customHeight="1" thickBot="1"/>
    <row r="93" spans="1:19" ht="15" customHeight="1">
      <c r="A93" s="63" t="s">
        <v>59</v>
      </c>
      <c r="B93" s="64" t="s">
        <v>2</v>
      </c>
      <c r="C93" s="64" t="s">
        <v>1</v>
      </c>
      <c r="D93" s="134" t="s">
        <v>60</v>
      </c>
      <c r="E93" s="135"/>
      <c r="F93" s="135"/>
      <c r="G93" s="135"/>
      <c r="H93" s="135"/>
      <c r="I93" s="135"/>
      <c r="J93" s="136"/>
      <c r="K93" s="65"/>
      <c r="L93" s="65"/>
      <c r="M93" s="65"/>
      <c r="N93" s="65"/>
      <c r="P93" s="125" t="s">
        <v>61</v>
      </c>
      <c r="Q93" s="126"/>
      <c r="R93" s="126"/>
      <c r="S93" s="127"/>
    </row>
    <row r="94" spans="1:19" ht="18" customHeight="1" thickBot="1">
      <c r="A94" s="66">
        <f>Spielplan!C16</f>
        <v>3</v>
      </c>
      <c r="B94" s="67">
        <f>Spielplan!D16</f>
        <v>17</v>
      </c>
      <c r="C94" s="68">
        <f>Spielplan!B16</f>
        <v>0.4583333333333333</v>
      </c>
      <c r="D94" s="131" t="str">
        <f>$C$5</f>
        <v>D4-Einzel</v>
      </c>
      <c r="E94" s="132"/>
      <c r="F94" s="132"/>
      <c r="G94" s="132"/>
      <c r="H94" s="132"/>
      <c r="I94" s="132"/>
      <c r="J94" s="133"/>
      <c r="K94" s="69"/>
      <c r="L94" s="69"/>
      <c r="M94" s="69"/>
      <c r="N94" s="69"/>
      <c r="P94" s="128"/>
      <c r="Q94" s="129"/>
      <c r="R94" s="129"/>
      <c r="S94" s="130"/>
    </row>
    <row r="95" ht="15" customHeight="1" thickBot="1">
      <c r="A95" s="70"/>
    </row>
    <row r="96" spans="1:19" ht="16.5" customHeight="1">
      <c r="A96" s="71" t="s">
        <v>62</v>
      </c>
      <c r="B96" s="89" t="s">
        <v>63</v>
      </c>
      <c r="C96" s="91"/>
      <c r="D96" s="90"/>
      <c r="E96" s="89" t="s">
        <v>13</v>
      </c>
      <c r="F96" s="90"/>
      <c r="G96" s="89" t="s">
        <v>12</v>
      </c>
      <c r="H96" s="90"/>
      <c r="I96" s="89" t="s">
        <v>11</v>
      </c>
      <c r="J96" s="90"/>
      <c r="K96" s="89" t="s">
        <v>10</v>
      </c>
      <c r="L96" s="90"/>
      <c r="M96" s="89" t="s">
        <v>9</v>
      </c>
      <c r="N96" s="90"/>
      <c r="O96" s="89" t="s">
        <v>64</v>
      </c>
      <c r="P96" s="90"/>
      <c r="Q96" s="89" t="s">
        <v>65</v>
      </c>
      <c r="R96" s="90"/>
      <c r="S96" s="71" t="s">
        <v>15</v>
      </c>
    </row>
    <row r="97" spans="1:19" ht="30" customHeight="1">
      <c r="A97" s="72"/>
      <c r="B97" s="73" t="s">
        <v>66</v>
      </c>
      <c r="C97" s="74" t="str">
        <f>Spielplan!AF16</f>
        <v>[63] Högemann</v>
      </c>
      <c r="D97" s="75"/>
      <c r="E97" s="8"/>
      <c r="F97" s="76"/>
      <c r="G97" s="8"/>
      <c r="H97" s="76"/>
      <c r="I97" s="8"/>
      <c r="J97" s="76"/>
      <c r="K97" s="8"/>
      <c r="L97" s="76"/>
      <c r="M97" s="8"/>
      <c r="N97" s="76"/>
      <c r="O97" s="8"/>
      <c r="P97" s="76"/>
      <c r="Q97" s="8"/>
      <c r="R97" s="76"/>
      <c r="S97" s="72"/>
    </row>
    <row r="98" spans="1:19" ht="30" customHeight="1" thickBot="1">
      <c r="A98" s="77"/>
      <c r="B98" s="78" t="s">
        <v>67</v>
      </c>
      <c r="C98" s="79" t="str">
        <f>Spielplan!AG16</f>
        <v>[62] Femtehjel</v>
      </c>
      <c r="D98" s="80"/>
      <c r="E98" s="10"/>
      <c r="F98" s="81"/>
      <c r="G98" s="10"/>
      <c r="H98" s="81"/>
      <c r="I98" s="10"/>
      <c r="J98" s="81"/>
      <c r="K98" s="10"/>
      <c r="L98" s="81"/>
      <c r="M98" s="10"/>
      <c r="N98" s="81"/>
      <c r="O98" s="10"/>
      <c r="P98" s="81"/>
      <c r="Q98" s="10"/>
      <c r="R98" s="81"/>
      <c r="S98" s="77"/>
    </row>
    <row r="99" ht="15" customHeight="1" thickBot="1"/>
    <row r="100" spans="1:19" ht="16.5" customHeight="1">
      <c r="A100" s="89" t="s">
        <v>68</v>
      </c>
      <c r="B100" s="91"/>
      <c r="C100" s="91"/>
      <c r="D100" s="91"/>
      <c r="E100" s="91"/>
      <c r="F100" s="92"/>
      <c r="G100" s="93" t="s">
        <v>69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0"/>
    </row>
    <row r="101" spans="1:19" ht="45" customHeight="1" thickBot="1">
      <c r="A101" s="94"/>
      <c r="B101" s="95"/>
      <c r="C101" s="95"/>
      <c r="D101" s="95"/>
      <c r="E101" s="95"/>
      <c r="F101" s="88"/>
      <c r="G101" s="123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124"/>
    </row>
    <row r="103" spans="1:19" ht="1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:19" s="82" customFormat="1" ht="15" customHeight="1">
      <c r="A104" s="82" t="str">
        <f>$C$4</f>
        <v>RSC Main-Kinzig</v>
      </c>
      <c r="S104" s="83" t="str">
        <f>$C$3</f>
        <v>29.04.2006</v>
      </c>
    </row>
    <row r="110" spans="1:19" ht="20.25">
      <c r="A110" s="137" t="str">
        <f>$C$2</f>
        <v>30. Deutsche Tischtennis Einzelmeisterschaften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</row>
    <row r="111" spans="1:19" ht="1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</row>
    <row r="113" spans="1:19" ht="30">
      <c r="A113" s="138" t="s">
        <v>58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</row>
    <row r="114" ht="15" customHeight="1" thickBot="1"/>
    <row r="115" spans="1:19" ht="15" customHeight="1">
      <c r="A115" s="63" t="s">
        <v>59</v>
      </c>
      <c r="B115" s="64" t="s">
        <v>2</v>
      </c>
      <c r="C115" s="64" t="s">
        <v>1</v>
      </c>
      <c r="D115" s="134" t="s">
        <v>60</v>
      </c>
      <c r="E115" s="135"/>
      <c r="F115" s="135"/>
      <c r="G115" s="135"/>
      <c r="H115" s="135"/>
      <c r="I115" s="135"/>
      <c r="J115" s="136"/>
      <c r="K115" s="65"/>
      <c r="L115" s="65"/>
      <c r="M115" s="65"/>
      <c r="N115" s="65"/>
      <c r="P115" s="125" t="s">
        <v>61</v>
      </c>
      <c r="Q115" s="126"/>
      <c r="R115" s="126"/>
      <c r="S115" s="127"/>
    </row>
    <row r="116" spans="1:19" ht="18" customHeight="1" thickBot="1">
      <c r="A116" s="66">
        <f>Spielplan!C17</f>
        <v>0</v>
      </c>
      <c r="B116" s="67">
        <f>Spielplan!D17</f>
        <v>0</v>
      </c>
      <c r="C116" s="68">
        <f>Spielplan!B17</f>
        <v>0</v>
      </c>
      <c r="D116" s="131" t="str">
        <f>$C$5</f>
        <v>D4-Einzel</v>
      </c>
      <c r="E116" s="132"/>
      <c r="F116" s="132"/>
      <c r="G116" s="132"/>
      <c r="H116" s="132"/>
      <c r="I116" s="132"/>
      <c r="J116" s="133"/>
      <c r="K116" s="69"/>
      <c r="L116" s="69"/>
      <c r="M116" s="69"/>
      <c r="N116" s="69"/>
      <c r="P116" s="128"/>
      <c r="Q116" s="129"/>
      <c r="R116" s="129"/>
      <c r="S116" s="130"/>
    </row>
    <row r="117" ht="15" customHeight="1" thickBot="1">
      <c r="A117" s="70"/>
    </row>
    <row r="118" spans="1:19" ht="16.5" customHeight="1">
      <c r="A118" s="71" t="s">
        <v>62</v>
      </c>
      <c r="B118" s="89" t="s">
        <v>63</v>
      </c>
      <c r="C118" s="91"/>
      <c r="D118" s="90"/>
      <c r="E118" s="89" t="s">
        <v>13</v>
      </c>
      <c r="F118" s="90"/>
      <c r="G118" s="89" t="s">
        <v>12</v>
      </c>
      <c r="H118" s="90"/>
      <c r="I118" s="89" t="s">
        <v>11</v>
      </c>
      <c r="J118" s="90"/>
      <c r="K118" s="89" t="s">
        <v>10</v>
      </c>
      <c r="L118" s="90"/>
      <c r="M118" s="89" t="s">
        <v>9</v>
      </c>
      <c r="N118" s="90"/>
      <c r="O118" s="89" t="s">
        <v>64</v>
      </c>
      <c r="P118" s="90"/>
      <c r="Q118" s="89" t="s">
        <v>65</v>
      </c>
      <c r="R118" s="90"/>
      <c r="S118" s="71" t="s">
        <v>15</v>
      </c>
    </row>
    <row r="119" spans="1:19" ht="30" customHeight="1">
      <c r="A119" s="72"/>
      <c r="B119" s="73" t="s">
        <v>66</v>
      </c>
      <c r="C119" s="74" t="str">
        <f>Spielplan!AF17</f>
        <v>[64] Müller-Otte</v>
      </c>
      <c r="D119" s="75"/>
      <c r="E119" s="8"/>
      <c r="F119" s="76"/>
      <c r="G119" s="8"/>
      <c r="H119" s="76"/>
      <c r="I119" s="8"/>
      <c r="J119" s="76"/>
      <c r="K119" s="8"/>
      <c r="L119" s="76"/>
      <c r="M119" s="8"/>
      <c r="N119" s="76"/>
      <c r="O119" s="8"/>
      <c r="P119" s="76"/>
      <c r="Q119" s="8"/>
      <c r="R119" s="76"/>
      <c r="S119" s="72"/>
    </row>
    <row r="120" spans="1:19" ht="30" customHeight="1" thickBot="1">
      <c r="A120" s="77"/>
      <c r="B120" s="78" t="s">
        <v>67</v>
      </c>
      <c r="C120" s="79" t="str">
        <f>Spielplan!AG17</f>
        <v>[] </v>
      </c>
      <c r="D120" s="80"/>
      <c r="E120" s="10"/>
      <c r="F120" s="81"/>
      <c r="G120" s="10"/>
      <c r="H120" s="81"/>
      <c r="I120" s="10"/>
      <c r="J120" s="81"/>
      <c r="K120" s="10"/>
      <c r="L120" s="81"/>
      <c r="M120" s="10"/>
      <c r="N120" s="81"/>
      <c r="O120" s="10"/>
      <c r="P120" s="81"/>
      <c r="Q120" s="10"/>
      <c r="R120" s="81"/>
      <c r="S120" s="77"/>
    </row>
    <row r="121" ht="15" customHeight="1" thickBot="1"/>
    <row r="122" spans="1:19" ht="16.5" customHeight="1">
      <c r="A122" s="89" t="s">
        <v>68</v>
      </c>
      <c r="B122" s="91"/>
      <c r="C122" s="91"/>
      <c r="D122" s="91"/>
      <c r="E122" s="91"/>
      <c r="F122" s="92"/>
      <c r="G122" s="93" t="s">
        <v>69</v>
      </c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0"/>
    </row>
    <row r="123" spans="1:19" ht="45" customHeight="1" thickBot="1">
      <c r="A123" s="94"/>
      <c r="B123" s="95"/>
      <c r="C123" s="95"/>
      <c r="D123" s="95"/>
      <c r="E123" s="95"/>
      <c r="F123" s="88"/>
      <c r="G123" s="123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124"/>
    </row>
    <row r="125" spans="1:19" ht="1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</row>
    <row r="126" spans="1:19" s="82" customFormat="1" ht="15" customHeight="1">
      <c r="A126" s="82" t="str">
        <f>$C$4</f>
        <v>RSC Main-Kinzig</v>
      </c>
      <c r="S126" s="83" t="str">
        <f>$C$3</f>
        <v>29.04.2006</v>
      </c>
    </row>
    <row r="128" spans="1:19" ht="20.25">
      <c r="A128" s="137" t="str">
        <f>$C$2</f>
        <v>30. Deutsche Tischtennis Einzelmeisterschaften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</row>
    <row r="129" spans="1:19" ht="1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</row>
    <row r="131" spans="1:19" ht="30">
      <c r="A131" s="138" t="s">
        <v>58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</row>
    <row r="132" ht="15" customHeight="1" thickBot="1"/>
    <row r="133" spans="1:19" ht="15" customHeight="1">
      <c r="A133" s="63" t="s">
        <v>59</v>
      </c>
      <c r="B133" s="64" t="s">
        <v>2</v>
      </c>
      <c r="C133" s="64" t="s">
        <v>1</v>
      </c>
      <c r="D133" s="134" t="s">
        <v>60</v>
      </c>
      <c r="E133" s="135"/>
      <c r="F133" s="135"/>
      <c r="G133" s="135"/>
      <c r="H133" s="135"/>
      <c r="I133" s="135"/>
      <c r="J133" s="136"/>
      <c r="K133" s="65"/>
      <c r="L133" s="65"/>
      <c r="M133" s="65"/>
      <c r="N133" s="65"/>
      <c r="P133" s="125" t="s">
        <v>61</v>
      </c>
      <c r="Q133" s="126"/>
      <c r="R133" s="126"/>
      <c r="S133" s="127"/>
    </row>
    <row r="134" spans="1:19" ht="18" customHeight="1" thickBot="1">
      <c r="A134" s="66">
        <f>Spielplan!C18</f>
        <v>4</v>
      </c>
      <c r="B134" s="67">
        <f>Spielplan!D18</f>
        <v>17</v>
      </c>
      <c r="C134" s="68">
        <f>Spielplan!B18</f>
        <v>0.47916666666666663</v>
      </c>
      <c r="D134" s="131" t="str">
        <f>$C$5</f>
        <v>D4-Einzel</v>
      </c>
      <c r="E134" s="132"/>
      <c r="F134" s="132"/>
      <c r="G134" s="132"/>
      <c r="H134" s="132"/>
      <c r="I134" s="132"/>
      <c r="J134" s="133"/>
      <c r="K134" s="69"/>
      <c r="L134" s="69"/>
      <c r="M134" s="69"/>
      <c r="N134" s="69"/>
      <c r="P134" s="128"/>
      <c r="Q134" s="129"/>
      <c r="R134" s="129"/>
      <c r="S134" s="130"/>
    </row>
    <row r="135" ht="15" customHeight="1" thickBot="1">
      <c r="A135" s="70"/>
    </row>
    <row r="136" spans="1:19" ht="16.5" customHeight="1">
      <c r="A136" s="71" t="s">
        <v>62</v>
      </c>
      <c r="B136" s="89" t="s">
        <v>63</v>
      </c>
      <c r="C136" s="91"/>
      <c r="D136" s="90"/>
      <c r="E136" s="89" t="s">
        <v>13</v>
      </c>
      <c r="F136" s="90"/>
      <c r="G136" s="89" t="s">
        <v>12</v>
      </c>
      <c r="H136" s="90"/>
      <c r="I136" s="89" t="s">
        <v>11</v>
      </c>
      <c r="J136" s="90"/>
      <c r="K136" s="89" t="s">
        <v>10</v>
      </c>
      <c r="L136" s="90"/>
      <c r="M136" s="89" t="s">
        <v>9</v>
      </c>
      <c r="N136" s="90"/>
      <c r="O136" s="89" t="s">
        <v>64</v>
      </c>
      <c r="P136" s="90"/>
      <c r="Q136" s="89" t="s">
        <v>65</v>
      </c>
      <c r="R136" s="90"/>
      <c r="S136" s="71" t="s">
        <v>15</v>
      </c>
    </row>
    <row r="137" spans="1:19" ht="30" customHeight="1">
      <c r="A137" s="72"/>
      <c r="B137" s="73" t="s">
        <v>66</v>
      </c>
      <c r="C137" s="74" t="str">
        <f>Spielplan!AF18</f>
        <v>[62] Femtehjel</v>
      </c>
      <c r="D137" s="75"/>
      <c r="E137" s="8"/>
      <c r="F137" s="76"/>
      <c r="G137" s="8"/>
      <c r="H137" s="76"/>
      <c r="I137" s="8"/>
      <c r="J137" s="76"/>
      <c r="K137" s="8"/>
      <c r="L137" s="76"/>
      <c r="M137" s="8"/>
      <c r="N137" s="76"/>
      <c r="O137" s="8"/>
      <c r="P137" s="76"/>
      <c r="Q137" s="8"/>
      <c r="R137" s="76"/>
      <c r="S137" s="72"/>
    </row>
    <row r="138" spans="1:19" ht="30" customHeight="1" thickBot="1">
      <c r="A138" s="77"/>
      <c r="B138" s="78" t="s">
        <v>67</v>
      </c>
      <c r="C138" s="79" t="str">
        <f>Spielplan!AG18</f>
        <v>[64] Müller-Otte</v>
      </c>
      <c r="D138" s="80"/>
      <c r="E138" s="10"/>
      <c r="F138" s="81"/>
      <c r="G138" s="10"/>
      <c r="H138" s="81"/>
      <c r="I138" s="10"/>
      <c r="J138" s="81"/>
      <c r="K138" s="10"/>
      <c r="L138" s="81"/>
      <c r="M138" s="10"/>
      <c r="N138" s="81"/>
      <c r="O138" s="10"/>
      <c r="P138" s="81"/>
      <c r="Q138" s="10"/>
      <c r="R138" s="81"/>
      <c r="S138" s="77"/>
    </row>
    <row r="139" ht="15" customHeight="1" thickBot="1"/>
    <row r="140" spans="1:19" ht="16.5" customHeight="1">
      <c r="A140" s="89" t="s">
        <v>68</v>
      </c>
      <c r="B140" s="91"/>
      <c r="C140" s="91"/>
      <c r="D140" s="91"/>
      <c r="E140" s="91"/>
      <c r="F140" s="92"/>
      <c r="G140" s="93" t="s">
        <v>69</v>
      </c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0"/>
    </row>
    <row r="141" spans="1:19" ht="45" customHeight="1" thickBot="1">
      <c r="A141" s="94"/>
      <c r="B141" s="95"/>
      <c r="C141" s="95"/>
      <c r="D141" s="95"/>
      <c r="E141" s="95"/>
      <c r="F141" s="88"/>
      <c r="G141" s="123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124"/>
    </row>
    <row r="143" spans="1:19" ht="1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</row>
    <row r="144" spans="1:19" s="82" customFormat="1" ht="15" customHeight="1">
      <c r="A144" s="82" t="str">
        <f>$C$4</f>
        <v>RSC Main-Kinzig</v>
      </c>
      <c r="S144" s="83" t="str">
        <f>$C$3</f>
        <v>29.04.2006</v>
      </c>
    </row>
    <row r="150" spans="1:19" ht="20.25">
      <c r="A150" s="137" t="str">
        <f>$C$2</f>
        <v>30. Deutsche Tischtennis Einzelmeisterschaften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</row>
    <row r="151" spans="1:19" ht="1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</row>
    <row r="153" spans="1:19" ht="30">
      <c r="A153" s="138" t="s">
        <v>58</v>
      </c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</row>
    <row r="154" ht="15" customHeight="1" thickBot="1"/>
    <row r="155" spans="1:19" ht="15" customHeight="1">
      <c r="A155" s="63" t="s">
        <v>59</v>
      </c>
      <c r="B155" s="64" t="s">
        <v>2</v>
      </c>
      <c r="C155" s="64" t="s">
        <v>1</v>
      </c>
      <c r="D155" s="134" t="s">
        <v>60</v>
      </c>
      <c r="E155" s="135"/>
      <c r="F155" s="135"/>
      <c r="G155" s="135"/>
      <c r="H155" s="135"/>
      <c r="I155" s="135"/>
      <c r="J155" s="136"/>
      <c r="K155" s="65"/>
      <c r="L155" s="65"/>
      <c r="M155" s="65"/>
      <c r="N155" s="65"/>
      <c r="P155" s="125" t="s">
        <v>61</v>
      </c>
      <c r="Q155" s="126"/>
      <c r="R155" s="126"/>
      <c r="S155" s="127"/>
    </row>
    <row r="156" spans="1:19" ht="18" customHeight="1" thickBot="1">
      <c r="A156" s="66">
        <f>Spielplan!C19</f>
        <v>5</v>
      </c>
      <c r="B156" s="67">
        <f>Spielplan!D19</f>
        <v>17</v>
      </c>
      <c r="C156" s="68">
        <f>Spielplan!B19</f>
        <v>0.5</v>
      </c>
      <c r="D156" s="131" t="str">
        <f>$C$5</f>
        <v>D4-Einzel</v>
      </c>
      <c r="E156" s="132"/>
      <c r="F156" s="132"/>
      <c r="G156" s="132"/>
      <c r="H156" s="132"/>
      <c r="I156" s="132"/>
      <c r="J156" s="133"/>
      <c r="K156" s="69"/>
      <c r="L156" s="69"/>
      <c r="M156" s="69"/>
      <c r="N156" s="69"/>
      <c r="P156" s="128"/>
      <c r="Q156" s="129"/>
      <c r="R156" s="129"/>
      <c r="S156" s="130"/>
    </row>
    <row r="157" ht="15" customHeight="1" thickBot="1">
      <c r="A157" s="70"/>
    </row>
    <row r="158" spans="1:19" ht="16.5" customHeight="1">
      <c r="A158" s="71" t="s">
        <v>62</v>
      </c>
      <c r="B158" s="89" t="s">
        <v>63</v>
      </c>
      <c r="C158" s="91"/>
      <c r="D158" s="90"/>
      <c r="E158" s="89" t="s">
        <v>13</v>
      </c>
      <c r="F158" s="90"/>
      <c r="G158" s="89" t="s">
        <v>12</v>
      </c>
      <c r="H158" s="90"/>
      <c r="I158" s="89" t="s">
        <v>11</v>
      </c>
      <c r="J158" s="90"/>
      <c r="K158" s="89" t="s">
        <v>10</v>
      </c>
      <c r="L158" s="90"/>
      <c r="M158" s="89" t="s">
        <v>9</v>
      </c>
      <c r="N158" s="90"/>
      <c r="O158" s="89" t="s">
        <v>64</v>
      </c>
      <c r="P158" s="90"/>
      <c r="Q158" s="89" t="s">
        <v>65</v>
      </c>
      <c r="R158" s="90"/>
      <c r="S158" s="71" t="s">
        <v>15</v>
      </c>
    </row>
    <row r="159" spans="1:19" ht="30" customHeight="1">
      <c r="A159" s="72"/>
      <c r="B159" s="73" t="s">
        <v>66</v>
      </c>
      <c r="C159" s="74" t="str">
        <f>Spielplan!AF19</f>
        <v>[65] Sikora-Weinmann</v>
      </c>
      <c r="D159" s="75"/>
      <c r="E159" s="8"/>
      <c r="F159" s="76"/>
      <c r="G159" s="8"/>
      <c r="H159" s="76"/>
      <c r="I159" s="8"/>
      <c r="J159" s="76"/>
      <c r="K159" s="8"/>
      <c r="L159" s="76"/>
      <c r="M159" s="8"/>
      <c r="N159" s="76"/>
      <c r="O159" s="8"/>
      <c r="P159" s="76"/>
      <c r="Q159" s="8"/>
      <c r="R159" s="76"/>
      <c r="S159" s="72"/>
    </row>
    <row r="160" spans="1:19" ht="30" customHeight="1" thickBot="1">
      <c r="A160" s="77"/>
      <c r="B160" s="78" t="s">
        <v>67</v>
      </c>
      <c r="C160" s="79" t="str">
        <f>Spielplan!AG19</f>
        <v>[63] Högemann</v>
      </c>
      <c r="D160" s="80"/>
      <c r="E160" s="10"/>
      <c r="F160" s="81"/>
      <c r="G160" s="10"/>
      <c r="H160" s="81"/>
      <c r="I160" s="10"/>
      <c r="J160" s="81"/>
      <c r="K160" s="10"/>
      <c r="L160" s="81"/>
      <c r="M160" s="10"/>
      <c r="N160" s="81"/>
      <c r="O160" s="10"/>
      <c r="P160" s="81"/>
      <c r="Q160" s="10"/>
      <c r="R160" s="81"/>
      <c r="S160" s="77"/>
    </row>
    <row r="161" ht="15" customHeight="1" thickBot="1"/>
    <row r="162" spans="1:19" ht="16.5" customHeight="1">
      <c r="A162" s="89" t="s">
        <v>68</v>
      </c>
      <c r="B162" s="91"/>
      <c r="C162" s="91"/>
      <c r="D162" s="91"/>
      <c r="E162" s="91"/>
      <c r="F162" s="92"/>
      <c r="G162" s="93" t="s">
        <v>69</v>
      </c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0"/>
    </row>
    <row r="163" spans="1:19" ht="45" customHeight="1" thickBot="1">
      <c r="A163" s="94"/>
      <c r="B163" s="95"/>
      <c r="C163" s="95"/>
      <c r="D163" s="95"/>
      <c r="E163" s="95"/>
      <c r="F163" s="88"/>
      <c r="G163" s="123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124"/>
    </row>
    <row r="165" spans="1:19" ht="1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</row>
    <row r="166" spans="1:19" s="82" customFormat="1" ht="15" customHeight="1">
      <c r="A166" s="82" t="str">
        <f>$C$4</f>
        <v>RSC Main-Kinzig</v>
      </c>
      <c r="S166" s="83" t="str">
        <f>$C$3</f>
        <v>29.04.2006</v>
      </c>
    </row>
    <row r="168" spans="1:19" ht="20.25">
      <c r="A168" s="137" t="str">
        <f>$C$2</f>
        <v>30. Deutsche Tischtennis Einzelmeisterschaften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</row>
    <row r="169" spans="1:19" ht="1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</row>
    <row r="171" spans="1:19" ht="30">
      <c r="A171" s="138" t="s">
        <v>58</v>
      </c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</row>
    <row r="172" ht="15" customHeight="1" thickBot="1"/>
    <row r="173" spans="1:19" ht="15" customHeight="1">
      <c r="A173" s="63" t="s">
        <v>59</v>
      </c>
      <c r="B173" s="64" t="s">
        <v>2</v>
      </c>
      <c r="C173" s="64" t="s">
        <v>1</v>
      </c>
      <c r="D173" s="134" t="s">
        <v>60</v>
      </c>
      <c r="E173" s="135"/>
      <c r="F173" s="135"/>
      <c r="G173" s="135"/>
      <c r="H173" s="135"/>
      <c r="I173" s="135"/>
      <c r="J173" s="136"/>
      <c r="K173" s="65"/>
      <c r="L173" s="65"/>
      <c r="M173" s="65"/>
      <c r="N173" s="65"/>
      <c r="P173" s="125" t="s">
        <v>61</v>
      </c>
      <c r="Q173" s="126"/>
      <c r="R173" s="126"/>
      <c r="S173" s="127"/>
    </row>
    <row r="174" spans="1:19" ht="18" customHeight="1" thickBot="1">
      <c r="A174" s="66">
        <f>Spielplan!C20</f>
        <v>6</v>
      </c>
      <c r="B174" s="67">
        <f>Spielplan!D20</f>
        <v>17</v>
      </c>
      <c r="C174" s="68">
        <f>Spielplan!B20</f>
        <v>0.5208333333333334</v>
      </c>
      <c r="D174" s="131" t="str">
        <f>$C$5</f>
        <v>D4-Einzel</v>
      </c>
      <c r="E174" s="132"/>
      <c r="F174" s="132"/>
      <c r="G174" s="132"/>
      <c r="H174" s="132"/>
      <c r="I174" s="132"/>
      <c r="J174" s="133"/>
      <c r="K174" s="69"/>
      <c r="L174" s="69"/>
      <c r="M174" s="69"/>
      <c r="N174" s="69"/>
      <c r="P174" s="128"/>
      <c r="Q174" s="129"/>
      <c r="R174" s="129"/>
      <c r="S174" s="130"/>
    </row>
    <row r="175" ht="15" customHeight="1" thickBot="1">
      <c r="A175" s="70"/>
    </row>
    <row r="176" spans="1:19" ht="16.5" customHeight="1">
      <c r="A176" s="71" t="s">
        <v>62</v>
      </c>
      <c r="B176" s="89" t="s">
        <v>63</v>
      </c>
      <c r="C176" s="91"/>
      <c r="D176" s="90"/>
      <c r="E176" s="89" t="s">
        <v>13</v>
      </c>
      <c r="F176" s="90"/>
      <c r="G176" s="89" t="s">
        <v>12</v>
      </c>
      <c r="H176" s="90"/>
      <c r="I176" s="89" t="s">
        <v>11</v>
      </c>
      <c r="J176" s="90"/>
      <c r="K176" s="89" t="s">
        <v>10</v>
      </c>
      <c r="L176" s="90"/>
      <c r="M176" s="89" t="s">
        <v>9</v>
      </c>
      <c r="N176" s="90"/>
      <c r="O176" s="89" t="s">
        <v>64</v>
      </c>
      <c r="P176" s="90"/>
      <c r="Q176" s="89" t="s">
        <v>65</v>
      </c>
      <c r="R176" s="90"/>
      <c r="S176" s="71" t="s">
        <v>15</v>
      </c>
    </row>
    <row r="177" spans="1:19" ht="30" customHeight="1">
      <c r="A177" s="72"/>
      <c r="B177" s="73" t="s">
        <v>66</v>
      </c>
      <c r="C177" s="74" t="str">
        <f>Spielplan!AF20</f>
        <v>[64] Müller-Otte</v>
      </c>
      <c r="D177" s="75"/>
      <c r="E177" s="8"/>
      <c r="F177" s="76"/>
      <c r="G177" s="8"/>
      <c r="H177" s="76"/>
      <c r="I177" s="8"/>
      <c r="J177" s="76"/>
      <c r="K177" s="8"/>
      <c r="L177" s="76"/>
      <c r="M177" s="8"/>
      <c r="N177" s="76"/>
      <c r="O177" s="8"/>
      <c r="P177" s="76"/>
      <c r="Q177" s="8"/>
      <c r="R177" s="76"/>
      <c r="S177" s="72"/>
    </row>
    <row r="178" spans="1:19" ht="30" customHeight="1" thickBot="1">
      <c r="A178" s="77"/>
      <c r="B178" s="78" t="s">
        <v>67</v>
      </c>
      <c r="C178" s="79" t="str">
        <f>Spielplan!AG20</f>
        <v>[65] Sikora-Weinmann</v>
      </c>
      <c r="D178" s="80"/>
      <c r="E178" s="10"/>
      <c r="F178" s="81"/>
      <c r="G178" s="10"/>
      <c r="H178" s="81"/>
      <c r="I178" s="10"/>
      <c r="J178" s="81"/>
      <c r="K178" s="10"/>
      <c r="L178" s="81"/>
      <c r="M178" s="10"/>
      <c r="N178" s="81"/>
      <c r="O178" s="10"/>
      <c r="P178" s="81"/>
      <c r="Q178" s="10"/>
      <c r="R178" s="81"/>
      <c r="S178" s="77"/>
    </row>
    <row r="179" ht="15" customHeight="1" thickBot="1"/>
    <row r="180" spans="1:19" ht="16.5" customHeight="1">
      <c r="A180" s="89" t="s">
        <v>68</v>
      </c>
      <c r="B180" s="91"/>
      <c r="C180" s="91"/>
      <c r="D180" s="91"/>
      <c r="E180" s="91"/>
      <c r="F180" s="92"/>
      <c r="G180" s="93" t="s">
        <v>69</v>
      </c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0"/>
    </row>
    <row r="181" spans="1:19" ht="45" customHeight="1" thickBot="1">
      <c r="A181" s="94"/>
      <c r="B181" s="95"/>
      <c r="C181" s="95"/>
      <c r="D181" s="95"/>
      <c r="E181" s="95"/>
      <c r="F181" s="88"/>
      <c r="G181" s="123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124"/>
    </row>
    <row r="183" spans="1:19" ht="1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</row>
    <row r="184" spans="1:19" s="82" customFormat="1" ht="15" customHeight="1">
      <c r="A184" s="82" t="str">
        <f>$C$4</f>
        <v>RSC Main-Kinzig</v>
      </c>
      <c r="S184" s="83" t="str">
        <f>$C$3</f>
        <v>29.04.2006</v>
      </c>
    </row>
    <row r="190" spans="1:19" ht="20.25">
      <c r="A190" s="137" t="str">
        <f>$C$2</f>
        <v>30. Deutsche Tischtennis Einzelmeisterschaften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</row>
    <row r="191" spans="1:19" ht="1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3" spans="1:19" ht="30">
      <c r="A193" s="138" t="s">
        <v>58</v>
      </c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</row>
    <row r="194" ht="15" customHeight="1" thickBot="1"/>
    <row r="195" spans="1:19" ht="15" customHeight="1">
      <c r="A195" s="63" t="s">
        <v>59</v>
      </c>
      <c r="B195" s="64" t="s">
        <v>2</v>
      </c>
      <c r="C195" s="64" t="s">
        <v>1</v>
      </c>
      <c r="D195" s="134" t="s">
        <v>60</v>
      </c>
      <c r="E195" s="135"/>
      <c r="F195" s="135"/>
      <c r="G195" s="135"/>
      <c r="H195" s="135"/>
      <c r="I195" s="135"/>
      <c r="J195" s="136"/>
      <c r="K195" s="65"/>
      <c r="L195" s="65"/>
      <c r="M195" s="65"/>
      <c r="N195" s="65"/>
      <c r="P195" s="125" t="s">
        <v>61</v>
      </c>
      <c r="Q195" s="126"/>
      <c r="R195" s="126"/>
      <c r="S195" s="127"/>
    </row>
    <row r="196" spans="1:19" ht="18" customHeight="1" thickBot="1">
      <c r="A196" s="66">
        <f>Spielplan!C21</f>
        <v>0</v>
      </c>
      <c r="B196" s="67">
        <f>Spielplan!D21</f>
        <v>0</v>
      </c>
      <c r="C196" s="68">
        <f>Spielplan!B21</f>
        <v>0</v>
      </c>
      <c r="D196" s="131" t="str">
        <f>$C$5</f>
        <v>D4-Einzel</v>
      </c>
      <c r="E196" s="132"/>
      <c r="F196" s="132"/>
      <c r="G196" s="132"/>
      <c r="H196" s="132"/>
      <c r="I196" s="132"/>
      <c r="J196" s="133"/>
      <c r="K196" s="69"/>
      <c r="L196" s="69"/>
      <c r="M196" s="69"/>
      <c r="N196" s="69"/>
      <c r="P196" s="128"/>
      <c r="Q196" s="129"/>
      <c r="R196" s="129"/>
      <c r="S196" s="130"/>
    </row>
    <row r="197" ht="15" customHeight="1" thickBot="1">
      <c r="A197" s="70"/>
    </row>
    <row r="198" spans="1:19" ht="16.5" customHeight="1">
      <c r="A198" s="71" t="s">
        <v>62</v>
      </c>
      <c r="B198" s="89" t="s">
        <v>63</v>
      </c>
      <c r="C198" s="91"/>
      <c r="D198" s="90"/>
      <c r="E198" s="89" t="s">
        <v>13</v>
      </c>
      <c r="F198" s="90"/>
      <c r="G198" s="89" t="s">
        <v>12</v>
      </c>
      <c r="H198" s="90"/>
      <c r="I198" s="89" t="s">
        <v>11</v>
      </c>
      <c r="J198" s="90"/>
      <c r="K198" s="89" t="s">
        <v>10</v>
      </c>
      <c r="L198" s="90"/>
      <c r="M198" s="89" t="s">
        <v>9</v>
      </c>
      <c r="N198" s="90"/>
      <c r="O198" s="89" t="s">
        <v>64</v>
      </c>
      <c r="P198" s="90"/>
      <c r="Q198" s="89" t="s">
        <v>65</v>
      </c>
      <c r="R198" s="90"/>
      <c r="S198" s="71" t="s">
        <v>15</v>
      </c>
    </row>
    <row r="199" spans="1:19" ht="30" customHeight="1">
      <c r="A199" s="72"/>
      <c r="B199" s="73" t="s">
        <v>66</v>
      </c>
      <c r="C199" s="74" t="str">
        <f>Spielplan!AF21</f>
        <v>[] </v>
      </c>
      <c r="D199" s="75"/>
      <c r="E199" s="8"/>
      <c r="F199" s="76"/>
      <c r="G199" s="8"/>
      <c r="H199" s="76"/>
      <c r="I199" s="8"/>
      <c r="J199" s="76"/>
      <c r="K199" s="8"/>
      <c r="L199" s="76"/>
      <c r="M199" s="8"/>
      <c r="N199" s="76"/>
      <c r="O199" s="8"/>
      <c r="P199" s="76"/>
      <c r="Q199" s="8"/>
      <c r="R199" s="76"/>
      <c r="S199" s="72"/>
    </row>
    <row r="200" spans="1:19" ht="30" customHeight="1" thickBot="1">
      <c r="A200" s="77"/>
      <c r="B200" s="78" t="s">
        <v>67</v>
      </c>
      <c r="C200" s="79" t="str">
        <f>Spielplan!AG21</f>
        <v>[62] Femtehjel</v>
      </c>
      <c r="D200" s="80"/>
      <c r="E200" s="10"/>
      <c r="F200" s="81"/>
      <c r="G200" s="10"/>
      <c r="H200" s="81"/>
      <c r="I200" s="10"/>
      <c r="J200" s="81"/>
      <c r="K200" s="10"/>
      <c r="L200" s="81"/>
      <c r="M200" s="10"/>
      <c r="N200" s="81"/>
      <c r="O200" s="10"/>
      <c r="P200" s="81"/>
      <c r="Q200" s="10"/>
      <c r="R200" s="81"/>
      <c r="S200" s="77"/>
    </row>
    <row r="201" ht="15" customHeight="1" thickBot="1"/>
    <row r="202" spans="1:19" ht="16.5" customHeight="1">
      <c r="A202" s="89" t="s">
        <v>68</v>
      </c>
      <c r="B202" s="91"/>
      <c r="C202" s="91"/>
      <c r="D202" s="91"/>
      <c r="E202" s="91"/>
      <c r="F202" s="92"/>
      <c r="G202" s="93" t="s">
        <v>69</v>
      </c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0"/>
    </row>
    <row r="203" spans="1:19" ht="45" customHeight="1" thickBot="1">
      <c r="A203" s="94"/>
      <c r="B203" s="95"/>
      <c r="C203" s="95"/>
      <c r="D203" s="95"/>
      <c r="E203" s="95"/>
      <c r="F203" s="88"/>
      <c r="G203" s="123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124"/>
    </row>
    <row r="205" spans="1:19" ht="1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1:19" s="82" customFormat="1" ht="15" customHeight="1">
      <c r="A206" s="82" t="str">
        <f>$C$4</f>
        <v>RSC Main-Kinzig</v>
      </c>
      <c r="S206" s="83" t="str">
        <f>$C$3</f>
        <v>29.04.2006</v>
      </c>
    </row>
  </sheetData>
  <sheetProtection password="F054" sheet="1" objects="1" scenarios="1"/>
  <mergeCells count="189">
    <mergeCell ref="D155:J155"/>
    <mergeCell ref="D156:J156"/>
    <mergeCell ref="D173:J173"/>
    <mergeCell ref="D174:J174"/>
    <mergeCell ref="A168:S168"/>
    <mergeCell ref="A171:S171"/>
    <mergeCell ref="A162:F162"/>
    <mergeCell ref="G162:S162"/>
    <mergeCell ref="A163:F163"/>
    <mergeCell ref="G163:S163"/>
    <mergeCell ref="D35:J35"/>
    <mergeCell ref="D36:J36"/>
    <mergeCell ref="D53:J53"/>
    <mergeCell ref="D54:J54"/>
    <mergeCell ref="A42:F42"/>
    <mergeCell ref="G42:S42"/>
    <mergeCell ref="A43:F43"/>
    <mergeCell ref="G43:S43"/>
    <mergeCell ref="A48:S48"/>
    <mergeCell ref="A51:S51"/>
    <mergeCell ref="A2:B2"/>
    <mergeCell ref="A1:D1"/>
    <mergeCell ref="G16:H16"/>
    <mergeCell ref="I16:J16"/>
    <mergeCell ref="A8:S8"/>
    <mergeCell ref="E16:F16"/>
    <mergeCell ref="O16:P16"/>
    <mergeCell ref="D13:J13"/>
    <mergeCell ref="D14:J14"/>
    <mergeCell ref="C2:D2"/>
    <mergeCell ref="A33:S33"/>
    <mergeCell ref="A5:B5"/>
    <mergeCell ref="A3:B3"/>
    <mergeCell ref="A4:B4"/>
    <mergeCell ref="K16:L16"/>
    <mergeCell ref="M16:N16"/>
    <mergeCell ref="A20:F20"/>
    <mergeCell ref="A21:F21"/>
    <mergeCell ref="G20:S20"/>
    <mergeCell ref="G21:S21"/>
    <mergeCell ref="A61:F61"/>
    <mergeCell ref="G61:S61"/>
    <mergeCell ref="B56:D56"/>
    <mergeCell ref="E56:F56"/>
    <mergeCell ref="A60:F60"/>
    <mergeCell ref="G60:S60"/>
    <mergeCell ref="G56:H56"/>
    <mergeCell ref="I56:J56"/>
    <mergeCell ref="K56:L56"/>
    <mergeCell ref="M56:N56"/>
    <mergeCell ref="A82:F82"/>
    <mergeCell ref="G82:S82"/>
    <mergeCell ref="G78:H78"/>
    <mergeCell ref="I78:J78"/>
    <mergeCell ref="K78:L78"/>
    <mergeCell ref="M78:N78"/>
    <mergeCell ref="B78:D78"/>
    <mergeCell ref="E78:F78"/>
    <mergeCell ref="O78:P78"/>
    <mergeCell ref="Q78:R78"/>
    <mergeCell ref="A113:S113"/>
    <mergeCell ref="P115:S115"/>
    <mergeCell ref="A110:S110"/>
    <mergeCell ref="A101:F101"/>
    <mergeCell ref="G101:S101"/>
    <mergeCell ref="D115:J115"/>
    <mergeCell ref="A131:S131"/>
    <mergeCell ref="P133:S133"/>
    <mergeCell ref="A128:S128"/>
    <mergeCell ref="A122:F122"/>
    <mergeCell ref="G122:S122"/>
    <mergeCell ref="A123:F123"/>
    <mergeCell ref="G123:S123"/>
    <mergeCell ref="D133:J133"/>
    <mergeCell ref="A150:S150"/>
    <mergeCell ref="A153:S153"/>
    <mergeCell ref="A140:F140"/>
    <mergeCell ref="G140:S140"/>
    <mergeCell ref="A141:F141"/>
    <mergeCell ref="G141:S141"/>
    <mergeCell ref="A190:S190"/>
    <mergeCell ref="A180:F180"/>
    <mergeCell ref="G180:S180"/>
    <mergeCell ref="A181:F181"/>
    <mergeCell ref="G181:S181"/>
    <mergeCell ref="A193:S193"/>
    <mergeCell ref="P195:S195"/>
    <mergeCell ref="P196:S196"/>
    <mergeCell ref="B198:D198"/>
    <mergeCell ref="E198:F198"/>
    <mergeCell ref="G198:H198"/>
    <mergeCell ref="D195:J195"/>
    <mergeCell ref="D196:J196"/>
    <mergeCell ref="Q198:R198"/>
    <mergeCell ref="I198:J198"/>
    <mergeCell ref="C3:D3"/>
    <mergeCell ref="C5:D5"/>
    <mergeCell ref="A30:S30"/>
    <mergeCell ref="C4:D4"/>
    <mergeCell ref="Q16:R16"/>
    <mergeCell ref="P13:S13"/>
    <mergeCell ref="P14:S14"/>
    <mergeCell ref="A11:S11"/>
    <mergeCell ref="B16:D16"/>
    <mergeCell ref="P35:S35"/>
    <mergeCell ref="P36:S36"/>
    <mergeCell ref="B38:D38"/>
    <mergeCell ref="E38:F38"/>
    <mergeCell ref="G38:H38"/>
    <mergeCell ref="I38:J38"/>
    <mergeCell ref="K38:L38"/>
    <mergeCell ref="M38:N38"/>
    <mergeCell ref="O38:P38"/>
    <mergeCell ref="Q38:R38"/>
    <mergeCell ref="P53:S53"/>
    <mergeCell ref="P54:S54"/>
    <mergeCell ref="O56:P56"/>
    <mergeCell ref="Q56:R56"/>
    <mergeCell ref="A70:S70"/>
    <mergeCell ref="A73:S73"/>
    <mergeCell ref="P75:S75"/>
    <mergeCell ref="P76:S76"/>
    <mergeCell ref="D75:J75"/>
    <mergeCell ref="D76:J76"/>
    <mergeCell ref="A88:S88"/>
    <mergeCell ref="A91:S91"/>
    <mergeCell ref="A83:F83"/>
    <mergeCell ref="G83:S83"/>
    <mergeCell ref="P93:S93"/>
    <mergeCell ref="P94:S94"/>
    <mergeCell ref="D93:J93"/>
    <mergeCell ref="D94:J94"/>
    <mergeCell ref="O96:P96"/>
    <mergeCell ref="Q96:R96"/>
    <mergeCell ref="A100:F100"/>
    <mergeCell ref="G100:S100"/>
    <mergeCell ref="G96:H96"/>
    <mergeCell ref="I96:J96"/>
    <mergeCell ref="K96:L96"/>
    <mergeCell ref="M96:N96"/>
    <mergeCell ref="B96:D96"/>
    <mergeCell ref="E96:F96"/>
    <mergeCell ref="P116:S116"/>
    <mergeCell ref="B118:D118"/>
    <mergeCell ref="E118:F118"/>
    <mergeCell ref="G118:H118"/>
    <mergeCell ref="I118:J118"/>
    <mergeCell ref="K118:L118"/>
    <mergeCell ref="M118:N118"/>
    <mergeCell ref="O118:P118"/>
    <mergeCell ref="Q118:R118"/>
    <mergeCell ref="D116:J116"/>
    <mergeCell ref="P134:S134"/>
    <mergeCell ref="B136:D136"/>
    <mergeCell ref="E136:F136"/>
    <mergeCell ref="G136:H136"/>
    <mergeCell ref="I136:J136"/>
    <mergeCell ref="K136:L136"/>
    <mergeCell ref="M136:N136"/>
    <mergeCell ref="O136:P136"/>
    <mergeCell ref="Q136:R136"/>
    <mergeCell ref="D134:J134"/>
    <mergeCell ref="K158:L158"/>
    <mergeCell ref="M158:N158"/>
    <mergeCell ref="O158:P158"/>
    <mergeCell ref="Q158:R158"/>
    <mergeCell ref="B158:D158"/>
    <mergeCell ref="E158:F158"/>
    <mergeCell ref="G158:H158"/>
    <mergeCell ref="I158:J158"/>
    <mergeCell ref="O176:P176"/>
    <mergeCell ref="Q176:R176"/>
    <mergeCell ref="P155:S155"/>
    <mergeCell ref="P156:S156"/>
    <mergeCell ref="A203:F203"/>
    <mergeCell ref="G203:S203"/>
    <mergeCell ref="P173:S173"/>
    <mergeCell ref="P174:S174"/>
    <mergeCell ref="B176:D176"/>
    <mergeCell ref="E176:F176"/>
    <mergeCell ref="G176:H176"/>
    <mergeCell ref="I176:J176"/>
    <mergeCell ref="K176:L176"/>
    <mergeCell ref="M176:N176"/>
    <mergeCell ref="K198:L198"/>
    <mergeCell ref="M198:N198"/>
    <mergeCell ref="O198:P198"/>
    <mergeCell ref="A202:F202"/>
    <mergeCell ref="G202:S202"/>
  </mergeCells>
  <printOptions horizontalCentered="1" vertic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1" bestFit="1" customWidth="1"/>
    <col min="2" max="2" width="3.00390625" style="1" bestFit="1" customWidth="1"/>
    <col min="3" max="16384" width="11.421875" style="1" customWidth="1"/>
  </cols>
  <sheetData>
    <row r="1" ht="12.75">
      <c r="C1" s="1" t="s">
        <v>31</v>
      </c>
    </row>
    <row r="2" spans="1:5" ht="12.75">
      <c r="A2" s="1">
        <v>1</v>
      </c>
      <c r="B2" s="1">
        <f>IF(Spielplan!AE$4=1,Spielplan!E$4,IF(Spielplan!AE$5=1,Spielplan!E$5,IF(Spielplan!AE$6=1,Spielplan!E$6,IF(Spielplan!AE$7=1,Spielplan!E$7,IF(Spielplan!AE$8=1,Spielplan!E$8,99)))))</f>
        <v>65</v>
      </c>
      <c r="C2" s="1" t="str">
        <f>VLOOKUP(B2,'[1]Tabelle1'!$A:$E,2,FALSE)</f>
        <v>Sikora-Weinmann</v>
      </c>
      <c r="D2" s="1" t="str">
        <f>VLOOKUP(B2,'[1]Tabelle1'!$A:$E,3,FALSE)</f>
        <v>Monika</v>
      </c>
      <c r="E2" s="1" t="str">
        <f>IF(B2&lt;&gt;99,CONCATENATE(D2," ",C2),"")</f>
        <v>Monika Sikora-Weinmann</v>
      </c>
    </row>
    <row r="3" spans="1:5" ht="12.75">
      <c r="A3" s="1">
        <v>2</v>
      </c>
      <c r="B3" s="1">
        <f>IF(Spielplan!AE$4=2,Spielplan!E$4,IF(Spielplan!AE$5=2,Spielplan!E$5,IF(Spielplan!AE$6=2,Spielplan!E$6,IF(Spielplan!AE$7=2,Spielplan!E$7,IF(Spielplan!AE$8=2,Spielplan!E$8,99)))))</f>
        <v>62</v>
      </c>
      <c r="C3" s="1" t="str">
        <f>IF(B3&gt;0,(VLOOKUP(B3,'[1]Tabelle1'!$A:$E,2,FALSE)),"")</f>
        <v>Femtehjel</v>
      </c>
      <c r="D3" s="1" t="str">
        <f>VLOOKUP(B3,'[1]Tabelle1'!$A:$E,3,FALSE)</f>
        <v>Solveig</v>
      </c>
      <c r="E3" s="1" t="str">
        <f>IF(B3&lt;&gt;99,CONCATENATE(D3," ",C3),"")</f>
        <v>Solveig Femtehjel</v>
      </c>
    </row>
    <row r="4" spans="1:5" ht="12.75">
      <c r="A4" s="1">
        <v>3</v>
      </c>
      <c r="B4" s="1">
        <f>IF(Spielplan!AE$4=3,Spielplan!E$4,IF(Spielplan!AE$5=3,Spielplan!E$5,IF(Spielplan!AE$6=3,Spielplan!E$6,IF(Spielplan!AE$7=3,Spielplan!E$7,IF(Spielplan!AE$8=3,Spielplan!E$8,99)))))</f>
        <v>63</v>
      </c>
      <c r="C4" s="1" t="str">
        <f>IF(B4&gt;0,(VLOOKUP(B4,'[1]Tabelle1'!$A:$E,2,FALSE)),"")</f>
        <v>Högemann</v>
      </c>
      <c r="D4" s="1" t="str">
        <f>VLOOKUP(B4,'[1]Tabelle1'!$A:$E,3,FALSE)</f>
        <v>Gudrun</v>
      </c>
      <c r="E4" s="1" t="str">
        <f>IF(B4&lt;&gt;99,CONCATENATE(D4," ",C4),"")</f>
        <v>Gudrun Högemann</v>
      </c>
    </row>
    <row r="5" spans="1:5" ht="12.75">
      <c r="A5" s="1">
        <v>4</v>
      </c>
      <c r="B5" s="1">
        <f>IF(Spielplan!AE$4=4,Spielplan!E$4,IF(Spielplan!AE$5=4,Spielplan!E$5,IF(Spielplan!AE$6=4,Spielplan!E$6,IF(Spielplan!AE$7=4,Spielplan!E$7,IF(Spielplan!AE$8=4,Spielplan!E$8,99)))))</f>
        <v>64</v>
      </c>
      <c r="C5" s="1" t="str">
        <f>IF(B5&gt;0,(VLOOKUP(B5,'[1]Tabelle1'!$A:$E,2,FALSE)),"")</f>
        <v>Müller-Otte</v>
      </c>
      <c r="D5" s="1" t="str">
        <f>VLOOKUP(B5,'[1]Tabelle1'!$A:$E,3,FALSE)</f>
        <v>Alexandra</v>
      </c>
      <c r="E5" s="1" t="str">
        <f>IF(B5&lt;&gt;99,CONCATENATE(D5," ",C5),"")</f>
        <v>Alexandra Müller-Otte</v>
      </c>
    </row>
    <row r="6" spans="1:5" ht="12.75">
      <c r="A6" s="1">
        <v>5</v>
      </c>
      <c r="B6" s="1">
        <f>IF(Spielplan!AE$4=5,Spielplan!E$4,IF(Spielplan!AE$5=5,Spielplan!E$5,IF(Spielplan!AE$6=5,Spielplan!E$6,IF(Spielplan!AE$7=5,Spielplan!E$7,IF(Spielplan!AE$8=5,Spielplan!E$8,99)))))</f>
        <v>99</v>
      </c>
      <c r="C6" s="1" t="str">
        <f>IF(B6&gt;0,(VLOOKUP(B6,'[1]Tabelle1'!$A:$E,2,FALSE)),"")</f>
        <v>leer</v>
      </c>
      <c r="D6" s="1" t="str">
        <f>VLOOKUP(B6,'[1]Tabelle1'!$A:$E,3,FALSE)</f>
        <v>leer</v>
      </c>
      <c r="E6" s="1">
        <f>IF(B6&lt;&gt;99,CONCATENATE(D6," ",C6),"")</f>
      </c>
    </row>
  </sheetData>
  <sheetProtection password="F054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Kötz</dc:creator>
  <cp:keywords/>
  <dc:description/>
  <cp:lastModifiedBy>Bernhard Kretz</cp:lastModifiedBy>
  <cp:lastPrinted>2006-04-29T16:41:08Z</cp:lastPrinted>
  <dcterms:created xsi:type="dcterms:W3CDTF">2004-04-07T04:58:35Z</dcterms:created>
  <dcterms:modified xsi:type="dcterms:W3CDTF">2006-04-25T14:35:47Z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