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75" windowWidth="12120" windowHeight="1125" activeTab="2"/>
  </bookViews>
  <sheets>
    <sheet name="Parameter" sheetId="1" r:id="rId1"/>
    <sheet name="Spielplan" sheetId="2" r:id="rId2"/>
    <sheet name="Endrunde" sheetId="3" r:id="rId3"/>
    <sheet name="SRZ Vor" sheetId="4" r:id="rId4"/>
    <sheet name="SRZ End" sheetId="5" r:id="rId5"/>
    <sheet name="Zwi" sheetId="6" r:id="rId6"/>
  </sheets>
  <externalReferences>
    <externalReference r:id="rId9"/>
    <externalReference r:id="rId10"/>
    <externalReference r:id="rId11"/>
  </externalReferences>
  <definedNames>
    <definedName name="_xlnm.Print_Area" localSheetId="4">'SRZ End'!$A$7:$S$246</definedName>
    <definedName name="_xlnm.Print_Area" localSheetId="3">'SRZ Vor'!$A$6:$S$605</definedName>
    <definedName name="NameG11">'Parameter'!$B$5</definedName>
    <definedName name="NameG12">'Parameter'!$B$6</definedName>
    <definedName name="NameG13">'Parameter'!$B$7</definedName>
    <definedName name="NameG14">'Parameter'!$B$8</definedName>
    <definedName name="NameG15">'Parameter'!$B$9</definedName>
    <definedName name="NameG16">'Parameter'!$B$10</definedName>
    <definedName name="NameG21">'Parameter'!$B$14</definedName>
    <definedName name="NameG22">'Parameter'!$B$15</definedName>
    <definedName name="NameG23">'Parameter'!$B$16</definedName>
    <definedName name="NameG24">'Parameter'!$B$17</definedName>
    <definedName name="NameG25">'Parameter'!$B$18</definedName>
    <definedName name="NameG26">'Parameter'!$B$19</definedName>
    <definedName name="NrG1">'Parameter'!$E$30</definedName>
    <definedName name="NrG2">'Parameter'!$G$30</definedName>
    <definedName name="StNrG11">'Parameter'!$A$5</definedName>
    <definedName name="StNrG12">'Parameter'!$A$6</definedName>
    <definedName name="StNrG13">'Parameter'!$A$7</definedName>
    <definedName name="StNrG14">'Parameter'!$A$8</definedName>
    <definedName name="StNrG15">'Parameter'!$A$9</definedName>
    <definedName name="StNrG16">'Parameter'!$A$10</definedName>
    <definedName name="StNrG21">'Parameter'!$A$14</definedName>
    <definedName name="StNrG22">'Parameter'!$A$15</definedName>
    <definedName name="StNrG23">'Parameter'!$A$16</definedName>
    <definedName name="StNrG24">'Parameter'!$A$17</definedName>
    <definedName name="StNrG25">'Parameter'!$A$18</definedName>
    <definedName name="StNrG26">'Parameter'!$A$19</definedName>
    <definedName name="Ti1G1">'Parameter'!$E$23</definedName>
    <definedName name="Ti1G2">'Parameter'!$G$23</definedName>
    <definedName name="Ti2G1">'Parameter'!$E$24</definedName>
    <definedName name="Ti2G2">'Parameter'!$G$24</definedName>
    <definedName name="Ti3G1">'Parameter'!$E$25</definedName>
    <definedName name="Ti3G2">'Parameter'!$G$25</definedName>
    <definedName name="Veranstaltung">'Parameter'!$C$1</definedName>
    <definedName name="Zeit1G1">'Parameter'!$C$24</definedName>
    <definedName name="Zeit1G2">'Parameter'!$C$31</definedName>
    <definedName name="Zeit2G1">'Parameter'!$C$25</definedName>
    <definedName name="Zeit2G2">'Parameter'!$C$32</definedName>
    <definedName name="Zeit3G1">'Parameter'!$C$26</definedName>
    <definedName name="Zeit3G2">'Parameter'!$C$33</definedName>
    <definedName name="Zeit4G1">'Parameter'!$C$27</definedName>
    <definedName name="Zeit4G2">'Parameter'!$C$34</definedName>
    <definedName name="Zeit5G1">'Parameter'!$C$28</definedName>
    <definedName name="Zeit5G2">'Parameter'!$C$35</definedName>
  </definedNames>
  <calcPr fullCalcOnLoad="1"/>
</workbook>
</file>

<file path=xl/sharedStrings.xml><?xml version="1.0" encoding="utf-8"?>
<sst xmlns="http://schemas.openxmlformats.org/spreadsheetml/2006/main" count="1312" uniqueCount="100">
  <si>
    <t>1 - 6</t>
  </si>
  <si>
    <t>Spiel</t>
  </si>
  <si>
    <t>Zeit</t>
  </si>
  <si>
    <t>Tisch</t>
  </si>
  <si>
    <t>Nr.</t>
  </si>
  <si>
    <t>Name</t>
  </si>
  <si>
    <t>:</t>
  </si>
  <si>
    <t>-</t>
  </si>
  <si>
    <t>Platz</t>
  </si>
  <si>
    <t>Ergebn.</t>
  </si>
  <si>
    <t>5. Satz</t>
  </si>
  <si>
    <t>4. Satz</t>
  </si>
  <si>
    <t>3. Satz</t>
  </si>
  <si>
    <t>2. Satz</t>
  </si>
  <si>
    <t>1. Satz</t>
  </si>
  <si>
    <t>St.-
Nr.</t>
  </si>
  <si>
    <t>Sätze</t>
  </si>
  <si>
    <t>Punkte</t>
  </si>
  <si>
    <t>2 - 5</t>
  </si>
  <si>
    <t>3 - 4</t>
  </si>
  <si>
    <t>6 - 4</t>
  </si>
  <si>
    <t>5 - 3</t>
  </si>
  <si>
    <t>1 - 2</t>
  </si>
  <si>
    <t>2 - 6</t>
  </si>
  <si>
    <t>3 - 1</t>
  </si>
  <si>
    <t>4 - 5</t>
  </si>
  <si>
    <t>6 - 5</t>
  </si>
  <si>
    <t>1 - 4</t>
  </si>
  <si>
    <t>2 - 3</t>
  </si>
  <si>
    <t>3 - 6</t>
  </si>
  <si>
    <t>4 - 2</t>
  </si>
  <si>
    <t>5 - 1</t>
  </si>
  <si>
    <t>St.-Nr.</t>
  </si>
  <si>
    <t>Gruppe 2</t>
  </si>
  <si>
    <t>Spielpaarungen</t>
  </si>
  <si>
    <t>Spiel-
Nr.</t>
  </si>
  <si>
    <t>Gruppe 1</t>
  </si>
  <si>
    <t>Zeiten:</t>
  </si>
  <si>
    <t>zwischen 2 Runden:</t>
  </si>
  <si>
    <t>Tische:</t>
  </si>
  <si>
    <t>Spielnummer 1. Spiel</t>
  </si>
  <si>
    <t>1. Tisch:</t>
  </si>
  <si>
    <t>2. Tisch:</t>
  </si>
  <si>
    <t>3. Tisch:</t>
  </si>
  <si>
    <t>Gruppe 2:</t>
  </si>
  <si>
    <t>Gruppe 1:</t>
  </si>
  <si>
    <t>1. Runde:</t>
  </si>
  <si>
    <t>2. Runde:</t>
  </si>
  <si>
    <t>3. Runde:</t>
  </si>
  <si>
    <t>4. Runde:</t>
  </si>
  <si>
    <t>5. Runde:</t>
  </si>
  <si>
    <t>Spiele um Platz 5</t>
  </si>
  <si>
    <t>Halbfinale und Finale</t>
  </si>
  <si>
    <t>Spiele um Platz 9</t>
  </si>
  <si>
    <t>Klasse: H5
Einzel
Vorrunde Gruppe 1</t>
  </si>
  <si>
    <t>Klasse: H5
Einzel
Vorrunde Gruppe 2</t>
  </si>
  <si>
    <t>Klasse: H5- Einzel</t>
  </si>
  <si>
    <t>15:30 Uhr</t>
  </si>
  <si>
    <t>17:00 Uhr</t>
  </si>
  <si>
    <t>16:30 Uhr</t>
  </si>
  <si>
    <t>S</t>
  </si>
  <si>
    <t>Parameter:</t>
  </si>
  <si>
    <t>Wettbewerb:</t>
  </si>
  <si>
    <t>Wettbewerb</t>
  </si>
  <si>
    <t>Datum:</t>
  </si>
  <si>
    <t>Ausrichter:</t>
  </si>
  <si>
    <t>Konkurrenz:</t>
  </si>
  <si>
    <t>Schiedsrichterzettel</t>
  </si>
  <si>
    <t>Sp.-Nr.</t>
  </si>
  <si>
    <t>Erfaßverm. EDV</t>
  </si>
  <si>
    <t>Sieger</t>
  </si>
  <si>
    <t>Namen</t>
  </si>
  <si>
    <t>6. Satz</t>
  </si>
  <si>
    <t>7. Satz</t>
  </si>
  <si>
    <t>A</t>
  </si>
  <si>
    <t>B</t>
  </si>
  <si>
    <t>Schiedsrichter</t>
  </si>
  <si>
    <t>Unterschrift Schiedsrichter</t>
  </si>
  <si>
    <t>H5-Einzel</t>
  </si>
  <si>
    <t>HF1</t>
  </si>
  <si>
    <t>HF2</t>
  </si>
  <si>
    <t>HF3</t>
  </si>
  <si>
    <t>HF4</t>
  </si>
  <si>
    <t>HF5</t>
  </si>
  <si>
    <t>HF6</t>
  </si>
  <si>
    <t>Fin</t>
  </si>
  <si>
    <t>Pl. 3</t>
  </si>
  <si>
    <t>Pl. 5</t>
  </si>
  <si>
    <t>Pl. 7</t>
  </si>
  <si>
    <t>Pl. 9</t>
  </si>
  <si>
    <t>Tisch 11</t>
  </si>
  <si>
    <t>Tisch 12</t>
  </si>
  <si>
    <t>Tisch 13</t>
  </si>
  <si>
    <t>Veranstaltung:</t>
  </si>
  <si>
    <t>30. Tischtennis-Einzelmeisterschaften am 29. April 2006 in Maintal</t>
  </si>
  <si>
    <t>30. Deutsche Tischtennis Einzelmeisterschaften</t>
  </si>
  <si>
    <t>29.04.2006</t>
  </si>
  <si>
    <t>RSC Main-Kinzig</t>
  </si>
  <si>
    <t>15:00 Uhr</t>
  </si>
  <si>
    <t>16:00 Uhr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</si>
</sst>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yyyy\-mm\-dd"/>
    <numFmt numFmtId="174" formatCode="d&quot;DM&quot;m"/>
    <numFmt numFmtId="175" formatCode="dd/\ mm"/>
    <numFmt numFmtId="176" formatCode="dd/\ mm/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20" fontId="0" fillId="2" borderId="6" xfId="0" applyNumberFormat="1" applyFill="1" applyBorder="1" applyAlignment="1" applyProtection="1">
      <alignment/>
      <protection locked="0"/>
    </xf>
    <xf numFmtId="172" fontId="0" fillId="0" borderId="6" xfId="0" applyNumberFormat="1" applyBorder="1" applyAlignment="1" applyProtection="1">
      <alignment/>
      <protection hidden="1"/>
    </xf>
    <xf numFmtId="172" fontId="0" fillId="0" borderId="8" xfId="0" applyNumberFormat="1" applyBorder="1" applyAlignment="1" applyProtection="1">
      <alignment/>
      <protection hidden="1"/>
    </xf>
    <xf numFmtId="20" fontId="0" fillId="0" borderId="1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1" borderId="1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/>
      <protection hidden="1"/>
    </xf>
    <xf numFmtId="0" fontId="0" fillId="0" borderId="23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/>
      <protection hidden="1"/>
    </xf>
    <xf numFmtId="20" fontId="0" fillId="0" borderId="17" xfId="0" applyNumberFormat="1" applyBorder="1" applyAlignment="1" applyProtection="1">
      <alignment/>
      <protection hidden="1"/>
    </xf>
    <xf numFmtId="0" fontId="0" fillId="0" borderId="18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" fillId="0" borderId="7" xfId="0" applyNumberFormat="1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20" fontId="8" fillId="0" borderId="17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174" fontId="0" fillId="0" borderId="0" xfId="0" applyNumberFormat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24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6" xfId="0" applyFont="1" applyBorder="1" applyAlignment="1" applyProtection="1">
      <alignment horizontal="center"/>
      <protection hidden="1" locked="0"/>
    </xf>
    <xf numFmtId="0" fontId="1" fillId="0" borderId="8" xfId="0" applyFont="1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1" fillId="0" borderId="3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1" borderId="6" xfId="0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49" fontId="0" fillId="1" borderId="3" xfId="0" applyNumberFormat="1" applyFill="1" applyBorder="1" applyAlignment="1" applyProtection="1">
      <alignment horizontal="center"/>
      <protection hidden="1"/>
    </xf>
    <xf numFmtId="49" fontId="0" fillId="1" borderId="5" xfId="0" applyNumberFormat="1" applyFill="1" applyBorder="1" applyAlignment="1" applyProtection="1">
      <alignment horizontal="center"/>
      <protection hidden="1"/>
    </xf>
    <xf numFmtId="0" fontId="0" fillId="1" borderId="14" xfId="0" applyFill="1" applyBorder="1" applyAlignment="1" applyProtection="1">
      <alignment horizontal="center"/>
      <protection hidden="1"/>
    </xf>
    <xf numFmtId="0" fontId="0" fillId="1" borderId="14" xfId="0" applyFill="1" applyBorder="1" applyAlignment="1" applyProtection="1">
      <alignment horizontal="center" wrapText="1"/>
      <protection hidden="1"/>
    </xf>
    <xf numFmtId="0" fontId="0" fillId="2" borderId="0" xfId="0" applyFill="1" applyAlignment="1" applyProtection="1">
      <alignment/>
      <protection locked="0"/>
    </xf>
    <xf numFmtId="0" fontId="0" fillId="0" borderId="18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1" borderId="1" xfId="0" applyFill="1" applyBorder="1" applyAlignment="1" applyProtection="1">
      <alignment horizontal="center"/>
      <protection hidden="1"/>
    </xf>
    <xf numFmtId="49" fontId="1" fillId="0" borderId="34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/>
      <protection hidden="1"/>
    </xf>
    <xf numFmtId="0" fontId="3" fillId="1" borderId="0" xfId="0" applyFont="1" applyFill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left"/>
      <protection hidden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18" xfId="0" applyFont="1" applyBorder="1" applyAlignment="1" applyProtection="1">
      <alignment horizontal="left"/>
      <protection hidden="1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0" xfId="0" applyFont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2" borderId="15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49" fontId="0" fillId="2" borderId="15" xfId="0" applyNumberFormat="1" applyFill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85725</xdr:colOff>
      <xdr:row>0</xdr:row>
      <xdr:rowOff>0</xdr:rowOff>
    </xdr:from>
    <xdr:to>
      <xdr:col>30</xdr:col>
      <xdr:colOff>104775</xdr:colOff>
      <xdr:row>0</xdr:row>
      <xdr:rowOff>942975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0"/>
          <a:ext cx="828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0</xdr:row>
      <xdr:rowOff>0</xdr:rowOff>
    </xdr:from>
    <xdr:to>
      <xdr:col>19</xdr:col>
      <xdr:colOff>219075</xdr:colOff>
      <xdr:row>0</xdr:row>
      <xdr:rowOff>942975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828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nummer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igene.xla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me\Microsoft%20Office\OFFICE11\xlstart\Eigen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Start-
Nr.</v>
          </cell>
          <cell r="B1" t="str">
            <v>Name</v>
          </cell>
          <cell r="C1" t="str">
            <v>Vorname</v>
          </cell>
          <cell r="D1" t="str">
            <v>Verein</v>
          </cell>
          <cell r="E1" t="str">
            <v>WK</v>
          </cell>
        </row>
        <row r="2">
          <cell r="A2">
            <v>1</v>
          </cell>
          <cell r="B2" t="str">
            <v>Herbst</v>
          </cell>
          <cell r="C2" t="str">
            <v>Philipp</v>
          </cell>
          <cell r="D2" t="str">
            <v>VfR Ludwigsburg</v>
          </cell>
          <cell r="E2" t="str">
            <v>H1</v>
          </cell>
        </row>
        <row r="3">
          <cell r="A3">
            <v>2</v>
          </cell>
          <cell r="B3" t="str">
            <v>Jasharaj</v>
          </cell>
          <cell r="C3" t="str">
            <v>Xhafer</v>
          </cell>
          <cell r="D3" t="str">
            <v>BSN Nellingen</v>
          </cell>
          <cell r="E3" t="str">
            <v>H1</v>
          </cell>
        </row>
        <row r="4">
          <cell r="A4">
            <v>3</v>
          </cell>
          <cell r="B4" t="str">
            <v>Kilger</v>
          </cell>
          <cell r="C4" t="str">
            <v>Walter</v>
          </cell>
          <cell r="D4" t="str">
            <v>RSG Plattling</v>
          </cell>
          <cell r="E4" t="str">
            <v>H1</v>
          </cell>
        </row>
        <row r="5">
          <cell r="A5">
            <v>4</v>
          </cell>
          <cell r="B5" t="str">
            <v>Knaak</v>
          </cell>
          <cell r="C5" t="str">
            <v>Werner</v>
          </cell>
          <cell r="D5" t="str">
            <v>RSC Hamburg</v>
          </cell>
          <cell r="E5" t="str">
            <v>H1</v>
          </cell>
        </row>
        <row r="6">
          <cell r="A6">
            <v>5</v>
          </cell>
          <cell r="B6" t="str">
            <v>Kretz</v>
          </cell>
          <cell r="C6" t="str">
            <v>Bernhard</v>
          </cell>
          <cell r="D6" t="str">
            <v>RSC Main-Kinzig</v>
          </cell>
          <cell r="E6" t="str">
            <v>H1</v>
          </cell>
        </row>
        <row r="7">
          <cell r="A7">
            <v>6</v>
          </cell>
          <cell r="B7" t="str">
            <v>Nikelis</v>
          </cell>
          <cell r="C7" t="str">
            <v>Holger</v>
          </cell>
          <cell r="D7" t="str">
            <v>RSC Köln</v>
          </cell>
          <cell r="E7" t="str">
            <v>H1</v>
          </cell>
        </row>
        <row r="8">
          <cell r="A8">
            <v>7</v>
          </cell>
          <cell r="B8" t="str">
            <v>Prokopp</v>
          </cell>
          <cell r="C8" t="str">
            <v>Christian </v>
          </cell>
          <cell r="D8" t="str">
            <v>RSG Koblenz</v>
          </cell>
          <cell r="E8" t="str">
            <v>H1</v>
          </cell>
        </row>
        <row r="9">
          <cell r="A9">
            <v>8</v>
          </cell>
          <cell r="B9" t="str">
            <v>Prondzinski</v>
          </cell>
          <cell r="C9" t="str">
            <v>Winfried</v>
          </cell>
          <cell r="D9" t="str">
            <v>BSG Bielefeld</v>
          </cell>
          <cell r="E9" t="str">
            <v>H1</v>
          </cell>
        </row>
        <row r="10">
          <cell r="A10">
            <v>9</v>
          </cell>
          <cell r="B10" t="str">
            <v>Schorn</v>
          </cell>
          <cell r="C10" t="str">
            <v>Alexander</v>
          </cell>
          <cell r="D10" t="str">
            <v>RSC Bad Wildungen</v>
          </cell>
          <cell r="E10" t="str">
            <v>H1</v>
          </cell>
        </row>
        <row r="11">
          <cell r="A11">
            <v>10</v>
          </cell>
          <cell r="B11" t="str">
            <v>Blumenauer</v>
          </cell>
          <cell r="C11" t="str">
            <v>Jörg</v>
          </cell>
          <cell r="D11" t="str">
            <v>BSG Bielefeld</v>
          </cell>
          <cell r="E11" t="str">
            <v>H2</v>
          </cell>
        </row>
        <row r="12">
          <cell r="A12">
            <v>11</v>
          </cell>
          <cell r="B12" t="str">
            <v>Grünkemeyer</v>
          </cell>
          <cell r="C12" t="str">
            <v>Thorsten</v>
          </cell>
          <cell r="D12" t="str">
            <v>BSG Bielefeld</v>
          </cell>
          <cell r="E12" t="str">
            <v>H2</v>
          </cell>
        </row>
        <row r="13">
          <cell r="A13">
            <v>12</v>
          </cell>
          <cell r="B13" t="str">
            <v>Hofmann</v>
          </cell>
          <cell r="C13" t="str">
            <v>Jens  </v>
          </cell>
          <cell r="D13" t="str">
            <v>TTC Halle</v>
          </cell>
          <cell r="E13" t="str">
            <v>H2</v>
          </cell>
        </row>
        <row r="14">
          <cell r="A14">
            <v>13</v>
          </cell>
          <cell r="B14" t="str">
            <v>Horvath</v>
          </cell>
          <cell r="C14" t="str">
            <v>Marian</v>
          </cell>
          <cell r="D14" t="str">
            <v>RSA Neumarkt</v>
          </cell>
          <cell r="E14" t="str">
            <v>H2</v>
          </cell>
        </row>
        <row r="15">
          <cell r="A15">
            <v>14</v>
          </cell>
          <cell r="B15" t="str">
            <v>Lutterbeck</v>
          </cell>
          <cell r="C15" t="str">
            <v>Hans-Dieter</v>
          </cell>
          <cell r="D15" t="str">
            <v>RSC Osnabrück</v>
          </cell>
          <cell r="E15" t="str">
            <v>H2</v>
          </cell>
        </row>
        <row r="16">
          <cell r="A16">
            <v>15</v>
          </cell>
          <cell r="B16" t="str">
            <v>Löffler</v>
          </cell>
          <cell r="C16" t="str">
            <v>Hans-Joachim</v>
          </cell>
          <cell r="D16" t="str">
            <v>RSG Koblenz</v>
          </cell>
          <cell r="E16" t="str">
            <v>H2</v>
          </cell>
        </row>
        <row r="17">
          <cell r="A17">
            <v>16</v>
          </cell>
          <cell r="B17" t="str">
            <v>Meckl</v>
          </cell>
          <cell r="C17" t="str">
            <v>Manfred</v>
          </cell>
          <cell r="D17" t="str">
            <v>RSA Neumarkt</v>
          </cell>
          <cell r="E17" t="str">
            <v>H2</v>
          </cell>
        </row>
        <row r="18">
          <cell r="A18">
            <v>17</v>
          </cell>
          <cell r="B18" t="str">
            <v>Rüter</v>
          </cell>
          <cell r="C18" t="str">
            <v>Arno</v>
          </cell>
          <cell r="D18" t="str">
            <v>RSG Raisdorf</v>
          </cell>
          <cell r="E18" t="str">
            <v>H2</v>
          </cell>
        </row>
        <row r="19">
          <cell r="A19">
            <v>18</v>
          </cell>
          <cell r="B19" t="str">
            <v>Sauerwein</v>
          </cell>
          <cell r="C19" t="str">
            <v>Otmar</v>
          </cell>
          <cell r="D19" t="str">
            <v>RSC Rollis Trier</v>
          </cell>
          <cell r="E19" t="str">
            <v>H2</v>
          </cell>
        </row>
        <row r="20">
          <cell r="A20">
            <v>19</v>
          </cell>
          <cell r="B20" t="str">
            <v>Vilsmaier</v>
          </cell>
          <cell r="C20" t="str">
            <v>Otto</v>
          </cell>
          <cell r="D20" t="str">
            <v>RSG Plattling</v>
          </cell>
          <cell r="E20" t="str">
            <v>H2</v>
          </cell>
        </row>
        <row r="21">
          <cell r="A21">
            <v>20</v>
          </cell>
          <cell r="B21" t="str">
            <v>Clausen</v>
          </cell>
          <cell r="C21" t="str">
            <v>Jörg</v>
          </cell>
          <cell r="D21" t="str">
            <v>RSC Husum</v>
          </cell>
          <cell r="E21" t="str">
            <v>H3</v>
          </cell>
        </row>
        <row r="22">
          <cell r="A22">
            <v>21</v>
          </cell>
          <cell r="B22" t="str">
            <v>Erdtmann</v>
          </cell>
          <cell r="C22" t="str">
            <v>Andreas</v>
          </cell>
          <cell r="D22" t="str">
            <v>RSA Neumarkt</v>
          </cell>
          <cell r="E22" t="str">
            <v>H3</v>
          </cell>
        </row>
        <row r="23">
          <cell r="A23">
            <v>22</v>
          </cell>
          <cell r="B23" t="str">
            <v>Ewig</v>
          </cell>
          <cell r="C23" t="str">
            <v>Manfred</v>
          </cell>
          <cell r="D23" t="str">
            <v>BSV Sünteltal</v>
          </cell>
          <cell r="E23" t="str">
            <v>H3</v>
          </cell>
        </row>
        <row r="24">
          <cell r="A24">
            <v>23</v>
          </cell>
          <cell r="B24" t="str">
            <v>Figge</v>
          </cell>
          <cell r="C24" t="str">
            <v>Bodo</v>
          </cell>
          <cell r="D24" t="str">
            <v>RBG Dortmund</v>
          </cell>
          <cell r="E24" t="str">
            <v>H3</v>
          </cell>
        </row>
        <row r="25">
          <cell r="A25">
            <v>24</v>
          </cell>
          <cell r="B25" t="str">
            <v>Grünebach</v>
          </cell>
          <cell r="C25" t="str">
            <v>Matthias</v>
          </cell>
          <cell r="D25" t="str">
            <v>RSG Koblenz</v>
          </cell>
          <cell r="E25" t="str">
            <v>H3</v>
          </cell>
        </row>
        <row r="26">
          <cell r="A26">
            <v>25</v>
          </cell>
          <cell r="B26" t="str">
            <v>Gürtler</v>
          </cell>
          <cell r="C26" t="str">
            <v>Jan</v>
          </cell>
          <cell r="D26" t="str">
            <v>RSC Berlin</v>
          </cell>
          <cell r="E26" t="str">
            <v>H3</v>
          </cell>
        </row>
        <row r="27">
          <cell r="A27">
            <v>26</v>
          </cell>
          <cell r="B27" t="str">
            <v>Nicolay</v>
          </cell>
          <cell r="C27" t="str">
            <v>Alex</v>
          </cell>
          <cell r="D27" t="str">
            <v>RSG Koblenz</v>
          </cell>
          <cell r="E27" t="str">
            <v>H3</v>
          </cell>
        </row>
        <row r="28">
          <cell r="A28">
            <v>27</v>
          </cell>
          <cell r="B28" t="str">
            <v>Scheuvens</v>
          </cell>
          <cell r="C28" t="str">
            <v>Berthold</v>
          </cell>
          <cell r="D28" t="str">
            <v>BSG Duisburg</v>
          </cell>
          <cell r="E28" t="str">
            <v>H3</v>
          </cell>
        </row>
        <row r="29">
          <cell r="A29">
            <v>28</v>
          </cell>
          <cell r="B29" t="str">
            <v>Schmidberger</v>
          </cell>
          <cell r="C29" t="str">
            <v>Thomas</v>
          </cell>
          <cell r="D29" t="str">
            <v>RSG Plattling</v>
          </cell>
          <cell r="E29" t="str">
            <v>H3</v>
          </cell>
        </row>
        <row r="30">
          <cell r="A30">
            <v>29</v>
          </cell>
          <cell r="B30" t="str">
            <v>Vetter</v>
          </cell>
          <cell r="C30" t="str">
            <v>Thomas</v>
          </cell>
          <cell r="D30" t="str">
            <v>RSC Frankfurt</v>
          </cell>
          <cell r="E30" t="str">
            <v>H3</v>
          </cell>
        </row>
        <row r="31">
          <cell r="A31">
            <v>30</v>
          </cell>
          <cell r="B31" t="str">
            <v>Weidemann</v>
          </cell>
          <cell r="C31" t="str">
            <v>Andrè</v>
          </cell>
          <cell r="D31" t="str">
            <v>BSG Duisburg</v>
          </cell>
          <cell r="E31" t="str">
            <v>H3</v>
          </cell>
        </row>
        <row r="32">
          <cell r="A32">
            <v>31</v>
          </cell>
          <cell r="B32" t="str">
            <v>Weinmann</v>
          </cell>
          <cell r="C32" t="str">
            <v>Ernst</v>
          </cell>
          <cell r="D32" t="str">
            <v>BSG Bielefeld</v>
          </cell>
          <cell r="E32" t="str">
            <v>H3</v>
          </cell>
        </row>
        <row r="33">
          <cell r="A33">
            <v>32</v>
          </cell>
          <cell r="B33" t="str">
            <v>Altenburg</v>
          </cell>
          <cell r="C33" t="str">
            <v>Günter</v>
          </cell>
          <cell r="D33" t="str">
            <v>BSG Duisburg</v>
          </cell>
          <cell r="E33" t="str">
            <v>H3</v>
          </cell>
        </row>
        <row r="34">
          <cell r="A34">
            <v>33</v>
          </cell>
          <cell r="B34" t="str">
            <v>Burkhardt</v>
          </cell>
          <cell r="C34" t="str">
            <v>Werner</v>
          </cell>
          <cell r="D34" t="str">
            <v>RSV Bayreuth</v>
          </cell>
          <cell r="E34" t="str">
            <v>H4</v>
          </cell>
        </row>
        <row r="35">
          <cell r="A35">
            <v>34</v>
          </cell>
          <cell r="B35" t="str">
            <v>Kober</v>
          </cell>
          <cell r="C35" t="str">
            <v>Dietmar</v>
          </cell>
          <cell r="D35" t="str">
            <v>RSV Bayreuth</v>
          </cell>
          <cell r="E35" t="str">
            <v>H4</v>
          </cell>
        </row>
        <row r="36">
          <cell r="A36">
            <v>35</v>
          </cell>
          <cell r="B36" t="str">
            <v>Krentz</v>
          </cell>
          <cell r="C36" t="str">
            <v>Richard</v>
          </cell>
          <cell r="D36" t="str">
            <v>RSC Hamburg</v>
          </cell>
          <cell r="E36" t="str">
            <v>H4</v>
          </cell>
        </row>
        <row r="37">
          <cell r="A37">
            <v>36</v>
          </cell>
          <cell r="B37" t="str">
            <v>Lerner</v>
          </cell>
          <cell r="C37" t="str">
            <v>Josef</v>
          </cell>
          <cell r="D37" t="str">
            <v>RSG Plattling</v>
          </cell>
          <cell r="E37" t="str">
            <v>H4</v>
          </cell>
        </row>
        <row r="38">
          <cell r="A38">
            <v>37</v>
          </cell>
          <cell r="B38" t="str">
            <v>Meißner</v>
          </cell>
          <cell r="C38" t="str">
            <v>Wolf</v>
          </cell>
          <cell r="D38" t="str">
            <v>RSC Frankfurt</v>
          </cell>
          <cell r="E38" t="str">
            <v>H4</v>
          </cell>
        </row>
        <row r="39">
          <cell r="A39">
            <v>38</v>
          </cell>
          <cell r="B39" t="str">
            <v>Müller C.</v>
          </cell>
          <cell r="C39" t="str">
            <v>Christof</v>
          </cell>
          <cell r="D39" t="str">
            <v>RSG Koblenz</v>
          </cell>
          <cell r="E39" t="str">
            <v>H4</v>
          </cell>
        </row>
        <row r="40">
          <cell r="A40">
            <v>39</v>
          </cell>
          <cell r="B40" t="str">
            <v>Müller T.</v>
          </cell>
          <cell r="C40" t="str">
            <v>Timo</v>
          </cell>
          <cell r="D40" t="str">
            <v>VfR Ludwigsburg</v>
          </cell>
          <cell r="E40" t="str">
            <v>H4</v>
          </cell>
        </row>
        <row r="41">
          <cell r="A41">
            <v>40</v>
          </cell>
          <cell r="B41" t="str">
            <v>Münx</v>
          </cell>
          <cell r="C41" t="str">
            <v>Reinhard</v>
          </cell>
          <cell r="D41" t="str">
            <v>TTC Halle</v>
          </cell>
          <cell r="E41" t="str">
            <v>H4</v>
          </cell>
        </row>
        <row r="42">
          <cell r="A42">
            <v>41</v>
          </cell>
          <cell r="B42" t="str">
            <v>Niebergall</v>
          </cell>
          <cell r="C42" t="str">
            <v>Werner</v>
          </cell>
          <cell r="D42" t="str">
            <v>RSG Saar</v>
          </cell>
          <cell r="E42" t="str">
            <v>H4</v>
          </cell>
        </row>
        <row r="43">
          <cell r="A43">
            <v>42</v>
          </cell>
          <cell r="B43" t="str">
            <v>Raschke</v>
          </cell>
          <cell r="C43" t="str">
            <v>Uwe</v>
          </cell>
          <cell r="D43" t="str">
            <v>RSC Frankfurt</v>
          </cell>
          <cell r="E43" t="str">
            <v>H4</v>
          </cell>
        </row>
        <row r="44">
          <cell r="A44">
            <v>43</v>
          </cell>
          <cell r="B44" t="str">
            <v>Schiefelbein</v>
          </cell>
          <cell r="C44" t="str">
            <v>Frank</v>
          </cell>
          <cell r="D44" t="str">
            <v>RSC Husum</v>
          </cell>
          <cell r="E44" t="str">
            <v>H4</v>
          </cell>
        </row>
        <row r="45">
          <cell r="A45">
            <v>44</v>
          </cell>
          <cell r="B45" t="str">
            <v>Cetin</v>
          </cell>
          <cell r="C45" t="str">
            <v>Selcuk</v>
          </cell>
          <cell r="D45" t="str">
            <v>RSG Koblenz</v>
          </cell>
          <cell r="E45" t="str">
            <v>H5</v>
          </cell>
        </row>
        <row r="46">
          <cell r="A46">
            <v>45</v>
          </cell>
          <cell r="B46" t="str">
            <v>Didion</v>
          </cell>
          <cell r="C46" t="str">
            <v>Jörg</v>
          </cell>
          <cell r="D46" t="str">
            <v>RSC Frankfurt</v>
          </cell>
          <cell r="E46" t="str">
            <v>H5</v>
          </cell>
        </row>
        <row r="47">
          <cell r="A47">
            <v>46</v>
          </cell>
          <cell r="B47" t="str">
            <v>Gosemann</v>
          </cell>
          <cell r="C47" t="str">
            <v>Heiko</v>
          </cell>
          <cell r="D47" t="str">
            <v>RSC Berlin</v>
          </cell>
          <cell r="E47" t="str">
            <v>H5</v>
          </cell>
        </row>
        <row r="48">
          <cell r="A48">
            <v>47</v>
          </cell>
          <cell r="B48" t="str">
            <v>Herres</v>
          </cell>
          <cell r="C48" t="str">
            <v>Dieter</v>
          </cell>
          <cell r="D48" t="str">
            <v>RSC Rollis Trier</v>
          </cell>
          <cell r="E48" t="str">
            <v>H5</v>
          </cell>
        </row>
        <row r="49">
          <cell r="A49">
            <v>48</v>
          </cell>
          <cell r="B49" t="str">
            <v>Korbanek</v>
          </cell>
          <cell r="C49" t="str">
            <v>Karl-Heinz</v>
          </cell>
          <cell r="D49" t="str">
            <v>BSG Bielefeld</v>
          </cell>
          <cell r="E49" t="str">
            <v>H5</v>
          </cell>
        </row>
        <row r="50">
          <cell r="A50">
            <v>49</v>
          </cell>
          <cell r="B50" t="str">
            <v>Kotschenreuther</v>
          </cell>
          <cell r="C50" t="str">
            <v>Sebastian</v>
          </cell>
          <cell r="D50" t="str">
            <v>RSV Bayreuth</v>
          </cell>
          <cell r="E50" t="str">
            <v>H5</v>
          </cell>
        </row>
        <row r="51">
          <cell r="A51">
            <v>50</v>
          </cell>
          <cell r="B51" t="str">
            <v>Jensen H.</v>
          </cell>
          <cell r="C51" t="str">
            <v>Henning</v>
          </cell>
          <cell r="D51" t="str">
            <v>RSC Husum</v>
          </cell>
          <cell r="E51" t="str">
            <v>H5</v>
          </cell>
        </row>
        <row r="52">
          <cell r="A52">
            <v>51</v>
          </cell>
          <cell r="B52" t="str">
            <v>Jensen S.</v>
          </cell>
          <cell r="C52" t="str">
            <v>Steffen</v>
          </cell>
          <cell r="D52" t="str">
            <v>MSV Hamburg</v>
          </cell>
          <cell r="E52" t="str">
            <v>H5</v>
          </cell>
        </row>
        <row r="53">
          <cell r="A53">
            <v>52</v>
          </cell>
          <cell r="B53" t="str">
            <v>Müller</v>
          </cell>
          <cell r="C53" t="str">
            <v>Peter</v>
          </cell>
          <cell r="D53" t="str">
            <v>RSC Rollis Trier</v>
          </cell>
          <cell r="E53" t="str">
            <v>H5</v>
          </cell>
        </row>
        <row r="54">
          <cell r="A54">
            <v>53</v>
          </cell>
          <cell r="B54" t="str">
            <v>Schulz</v>
          </cell>
          <cell r="C54" t="str">
            <v>Sven</v>
          </cell>
          <cell r="D54" t="str">
            <v>RSG Koblenz</v>
          </cell>
          <cell r="E54" t="str">
            <v>H5</v>
          </cell>
        </row>
        <row r="55">
          <cell r="A55">
            <v>54</v>
          </cell>
          <cell r="B55" t="str">
            <v>Siegfried</v>
          </cell>
          <cell r="C55" t="str">
            <v>Michael</v>
          </cell>
          <cell r="D55" t="str">
            <v>RSC Frankfurt</v>
          </cell>
          <cell r="E55" t="str">
            <v>H5</v>
          </cell>
        </row>
        <row r="56">
          <cell r="A56">
            <v>55</v>
          </cell>
          <cell r="B56" t="str">
            <v>Vochezer</v>
          </cell>
          <cell r="C56" t="str">
            <v>Reinhard</v>
          </cell>
          <cell r="D56" t="str">
            <v>RSC Hamburg</v>
          </cell>
          <cell r="E56" t="str">
            <v>H5</v>
          </cell>
        </row>
        <row r="57">
          <cell r="A57">
            <v>56</v>
          </cell>
          <cell r="B57" t="str">
            <v>Bartheidel</v>
          </cell>
          <cell r="C57" t="str">
            <v>Monica</v>
          </cell>
          <cell r="D57" t="str">
            <v>MSV Hamburg</v>
          </cell>
          <cell r="E57" t="str">
            <v>D1-3</v>
          </cell>
        </row>
        <row r="58">
          <cell r="A58">
            <v>57</v>
          </cell>
          <cell r="B58" t="str">
            <v>Gottschalk</v>
          </cell>
          <cell r="C58" t="str">
            <v>Sabine</v>
          </cell>
          <cell r="D58" t="str">
            <v>RSV Bayreuth</v>
          </cell>
          <cell r="E58" t="str">
            <v>D1-3</v>
          </cell>
        </row>
        <row r="59">
          <cell r="A59">
            <v>58</v>
          </cell>
          <cell r="B59" t="str">
            <v>Kehrberg</v>
          </cell>
          <cell r="C59" t="str">
            <v>Melanie</v>
          </cell>
          <cell r="D59" t="str">
            <v>RSC Frankfurt</v>
          </cell>
          <cell r="E59" t="str">
            <v>D1-3</v>
          </cell>
        </row>
        <row r="60">
          <cell r="A60">
            <v>59</v>
          </cell>
          <cell r="B60" t="str">
            <v>Kurras</v>
          </cell>
          <cell r="C60" t="str">
            <v>Katharina</v>
          </cell>
          <cell r="D60" t="str">
            <v>BSV Wismar</v>
          </cell>
          <cell r="E60" t="str">
            <v>D1-3</v>
          </cell>
        </row>
        <row r="61">
          <cell r="A61">
            <v>60</v>
          </cell>
          <cell r="B61" t="str">
            <v>Neubig</v>
          </cell>
          <cell r="C61" t="str">
            <v>Bianca</v>
          </cell>
          <cell r="D61" t="str">
            <v>RSV Bayreuth</v>
          </cell>
          <cell r="E61" t="str">
            <v>D1-3</v>
          </cell>
        </row>
        <row r="62">
          <cell r="A62">
            <v>61</v>
          </cell>
          <cell r="B62" t="str">
            <v>Schippmann</v>
          </cell>
          <cell r="C62" t="str">
            <v>Beate</v>
          </cell>
          <cell r="D62" t="str">
            <v>RSC Hamburg</v>
          </cell>
          <cell r="E62" t="str">
            <v>D1-3</v>
          </cell>
        </row>
        <row r="63">
          <cell r="A63">
            <v>62</v>
          </cell>
          <cell r="B63" t="str">
            <v>Femtehjel</v>
          </cell>
          <cell r="C63" t="str">
            <v>Solveig</v>
          </cell>
          <cell r="D63" t="str">
            <v>RSC Hamburg</v>
          </cell>
          <cell r="E63" t="str">
            <v>D4</v>
          </cell>
        </row>
        <row r="64">
          <cell r="A64">
            <v>63</v>
          </cell>
          <cell r="B64" t="str">
            <v>Högemann</v>
          </cell>
          <cell r="C64" t="str">
            <v>Gudrun</v>
          </cell>
          <cell r="D64" t="str">
            <v>VfL Sindelfingen</v>
          </cell>
          <cell r="E64" t="str">
            <v>D4</v>
          </cell>
        </row>
        <row r="65">
          <cell r="A65">
            <v>64</v>
          </cell>
          <cell r="B65" t="str">
            <v>Müller-Otte</v>
          </cell>
          <cell r="C65" t="str">
            <v>Alexandra</v>
          </cell>
          <cell r="D65" t="str">
            <v>RSC Osnabrück</v>
          </cell>
          <cell r="E65" t="str">
            <v>D4</v>
          </cell>
        </row>
        <row r="66">
          <cell r="A66">
            <v>65</v>
          </cell>
          <cell r="B66" t="str">
            <v>Sikora-Weinmann</v>
          </cell>
          <cell r="C66" t="str">
            <v>Monika</v>
          </cell>
          <cell r="D66" t="str">
            <v>BSG Bielefeld</v>
          </cell>
          <cell r="E66" t="str">
            <v>D4</v>
          </cell>
        </row>
        <row r="67">
          <cell r="A67">
            <v>66</v>
          </cell>
          <cell r="B67" t="str">
            <v>Bauer</v>
          </cell>
          <cell r="C67" t="str">
            <v>Bettina</v>
          </cell>
          <cell r="D67" t="str">
            <v>RSV Bayreuth</v>
          </cell>
          <cell r="E67" t="str">
            <v>D5</v>
          </cell>
        </row>
        <row r="68">
          <cell r="A68">
            <v>67</v>
          </cell>
          <cell r="B68" t="str">
            <v>Kocourek</v>
          </cell>
          <cell r="C68" t="str">
            <v>Sigrid</v>
          </cell>
          <cell r="D68" t="str">
            <v>VSG Eutin</v>
          </cell>
          <cell r="E68" t="str">
            <v>D5</v>
          </cell>
        </row>
        <row r="69">
          <cell r="A69">
            <v>68</v>
          </cell>
          <cell r="B69" t="str">
            <v>Lowack</v>
          </cell>
          <cell r="C69" t="str">
            <v>Irith</v>
          </cell>
          <cell r="D69" t="str">
            <v>RSC Berlin</v>
          </cell>
          <cell r="E69" t="str">
            <v>D5</v>
          </cell>
        </row>
        <row r="70">
          <cell r="A70">
            <v>69</v>
          </cell>
          <cell r="B70" t="str">
            <v>Schenk</v>
          </cell>
          <cell r="C70" t="str">
            <v>Ute</v>
          </cell>
          <cell r="D70" t="str">
            <v>BSV Wismar</v>
          </cell>
          <cell r="E70" t="str">
            <v>D5</v>
          </cell>
        </row>
        <row r="71">
          <cell r="A71">
            <v>70</v>
          </cell>
          <cell r="B71" t="str">
            <v>Schopp</v>
          </cell>
          <cell r="C71" t="str">
            <v>Claudia</v>
          </cell>
          <cell r="D71" t="str">
            <v>VfR Ludwigsburg</v>
          </cell>
          <cell r="E71" t="str">
            <v>D5</v>
          </cell>
        </row>
        <row r="72">
          <cell r="A72">
            <v>71</v>
          </cell>
          <cell r="B72" t="str">
            <v>Zimmerer</v>
          </cell>
          <cell r="C72" t="str">
            <v>Andreas</v>
          </cell>
          <cell r="D72" t="str">
            <v>RSC Husum</v>
          </cell>
          <cell r="E72" t="str">
            <v>D5</v>
          </cell>
        </row>
        <row r="73">
          <cell r="A73">
            <v>99</v>
          </cell>
          <cell r="B73" t="str">
            <v>leer</v>
          </cell>
          <cell r="C73" t="str">
            <v>leer</v>
          </cell>
          <cell r="D73" t="str">
            <v>leer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definedNames>
      <definedName name="sieger"/>
      <definedName name="verlier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9" sqref="A9"/>
    </sheetView>
  </sheetViews>
  <sheetFormatPr defaultColWidth="11.421875" defaultRowHeight="12.75"/>
  <cols>
    <col min="1" max="1" width="6.421875" style="1" bestFit="1" customWidth="1"/>
    <col min="2" max="2" width="17.7109375" style="1" bestFit="1" customWidth="1"/>
    <col min="3" max="16384" width="11.421875" style="1" customWidth="1"/>
  </cols>
  <sheetData>
    <row r="1" spans="2:7" ht="12.75">
      <c r="B1" s="1" t="s">
        <v>93</v>
      </c>
      <c r="C1" s="106" t="s">
        <v>94</v>
      </c>
      <c r="D1" s="106"/>
      <c r="E1" s="106"/>
      <c r="F1" s="106"/>
      <c r="G1" s="106"/>
    </row>
    <row r="3" ht="12.75">
      <c r="B3" s="3" t="s">
        <v>36</v>
      </c>
    </row>
    <row r="4" spans="1:2" ht="12.75">
      <c r="A4" s="1" t="s">
        <v>32</v>
      </c>
      <c r="B4" s="1" t="s">
        <v>5</v>
      </c>
    </row>
    <row r="5" spans="1:2" ht="12.75">
      <c r="A5" s="2">
        <v>49</v>
      </c>
      <c r="B5" s="1" t="str">
        <f>IF(ISBLANK(A5),"",VLOOKUP(A5,'[1]Tabelle1'!$A:$E,2,FALSE))</f>
        <v>Kotschenreuther</v>
      </c>
    </row>
    <row r="6" spans="1:2" ht="12.75">
      <c r="A6" s="2">
        <v>50</v>
      </c>
      <c r="B6" s="1" t="str">
        <f>IF(ISBLANK(A6),"",VLOOKUP(A6,'[1]Tabelle1'!$A:$E,2,FALSE))</f>
        <v>Jensen H.</v>
      </c>
    </row>
    <row r="7" spans="1:2" ht="12.75">
      <c r="A7" s="2">
        <v>47</v>
      </c>
      <c r="B7" s="1" t="str">
        <f>IF(ISBLANK(A7),"",VLOOKUP(A7,'[1]Tabelle1'!$A:$E,2,FALSE))</f>
        <v>Herres</v>
      </c>
    </row>
    <row r="8" spans="1:2" ht="12.75">
      <c r="A8" s="2">
        <v>52</v>
      </c>
      <c r="B8" s="1" t="str">
        <f>IF(ISBLANK(A8),"",VLOOKUP(A8,'[1]Tabelle1'!$A:$E,2,FALSE))</f>
        <v>Müller</v>
      </c>
    </row>
    <row r="9" spans="1:2" ht="12.75">
      <c r="A9" s="2">
        <v>46</v>
      </c>
      <c r="B9" s="1" t="str">
        <f>IF(ISBLANK(A9),"",VLOOKUP(A9,'[1]Tabelle1'!$A:$E,2,FALSE))</f>
        <v>Gosemann</v>
      </c>
    </row>
    <row r="10" spans="1:2" ht="12.75">
      <c r="A10" s="2">
        <v>45</v>
      </c>
      <c r="B10" s="1" t="str">
        <f>IF(ISBLANK(A10),"",VLOOKUP(A10,'[1]Tabelle1'!$A:$E,2,FALSE))</f>
        <v>Didion</v>
      </c>
    </row>
    <row r="12" ht="12.75">
      <c r="B12" s="3" t="s">
        <v>33</v>
      </c>
    </row>
    <row r="13" spans="1:2" ht="12.75">
      <c r="A13" s="1" t="s">
        <v>32</v>
      </c>
      <c r="B13" s="1" t="s">
        <v>5</v>
      </c>
    </row>
    <row r="14" spans="1:2" ht="12.75">
      <c r="A14" s="2">
        <v>44</v>
      </c>
      <c r="B14" s="1" t="str">
        <f>IF(ISBLANK(A14),"",VLOOKUP(A14,'[1]Tabelle1'!$A:$E,2,FALSE))</f>
        <v>Cetin</v>
      </c>
    </row>
    <row r="15" spans="1:2" ht="12.75">
      <c r="A15" s="2">
        <v>48</v>
      </c>
      <c r="B15" s="1" t="str">
        <f>IF(ISBLANK(A15),"",VLOOKUP(A15,'[1]Tabelle1'!$A:$E,2,FALSE))</f>
        <v>Korbanek</v>
      </c>
    </row>
    <row r="16" spans="1:2" ht="12.75">
      <c r="A16" s="2">
        <v>51</v>
      </c>
      <c r="B16" s="1" t="str">
        <f>IF(ISBLANK(A16),"",VLOOKUP(A16,'[1]Tabelle1'!$A:$E,2,FALSE))</f>
        <v>Jensen S.</v>
      </c>
    </row>
    <row r="17" spans="1:2" ht="12.75">
      <c r="A17" s="2">
        <v>55</v>
      </c>
      <c r="B17" s="1" t="str">
        <f>IF(ISBLANK(A17),"",VLOOKUP(A17,'[1]Tabelle1'!$A:$E,2,FALSE))</f>
        <v>Vochezer</v>
      </c>
    </row>
    <row r="18" spans="1:2" ht="12.75">
      <c r="A18" s="2">
        <v>54</v>
      </c>
      <c r="B18" s="1" t="str">
        <f>IF(ISBLANK(A18),"",VLOOKUP(A18,'[1]Tabelle1'!$A:$E,2,FALSE))</f>
        <v>Siegfried</v>
      </c>
    </row>
    <row r="19" spans="1:2" ht="12.75">
      <c r="A19" s="2">
        <v>53</v>
      </c>
      <c r="B19" s="1" t="str">
        <f>IF(ISBLANK(A19),"",VLOOKUP(A19,'[1]Tabelle1'!$A:$E,2,FALSE))</f>
        <v>Schulz</v>
      </c>
    </row>
    <row r="21" spans="2:4" ht="13.5" thickBot="1">
      <c r="B21" s="3" t="s">
        <v>37</v>
      </c>
      <c r="D21" s="3" t="s">
        <v>39</v>
      </c>
    </row>
    <row r="22" spans="2:7" ht="12.75">
      <c r="B22" s="6" t="s">
        <v>36</v>
      </c>
      <c r="C22" s="7"/>
      <c r="D22" s="16" t="s">
        <v>36</v>
      </c>
      <c r="E22" s="15"/>
      <c r="F22" s="6" t="s">
        <v>33</v>
      </c>
      <c r="G22" s="7"/>
    </row>
    <row r="23" spans="2:7" ht="12.75">
      <c r="B23" s="8" t="s">
        <v>38</v>
      </c>
      <c r="C23" s="17">
        <v>0.041666666666666664</v>
      </c>
      <c r="D23" s="5" t="s">
        <v>41</v>
      </c>
      <c r="E23" s="9">
        <v>11</v>
      </c>
      <c r="F23" s="8" t="s">
        <v>41</v>
      </c>
      <c r="G23" s="9">
        <v>11</v>
      </c>
    </row>
    <row r="24" spans="2:7" ht="12.75">
      <c r="B24" s="8" t="s">
        <v>46</v>
      </c>
      <c r="C24" s="17">
        <v>0.3958333333333333</v>
      </c>
      <c r="D24" s="5" t="s">
        <v>42</v>
      </c>
      <c r="E24" s="9">
        <v>12</v>
      </c>
      <c r="F24" s="8" t="s">
        <v>42</v>
      </c>
      <c r="G24" s="9">
        <v>12</v>
      </c>
    </row>
    <row r="25" spans="2:7" ht="13.5" thickBot="1">
      <c r="B25" s="8" t="s">
        <v>47</v>
      </c>
      <c r="C25" s="18">
        <f>IF(ISBLANK($C$24),"",C24+$C$23)</f>
        <v>0.4375</v>
      </c>
      <c r="D25" s="13" t="s">
        <v>43</v>
      </c>
      <c r="E25" s="11">
        <v>13</v>
      </c>
      <c r="F25" s="10" t="s">
        <v>43</v>
      </c>
      <c r="G25" s="11">
        <v>13</v>
      </c>
    </row>
    <row r="26" spans="2:3" ht="12.75">
      <c r="B26" s="8" t="s">
        <v>48</v>
      </c>
      <c r="C26" s="18">
        <f>IF(ISBLANK($C$24),"",C25+$C$23)</f>
        <v>0.4791666666666667</v>
      </c>
    </row>
    <row r="27" spans="2:3" ht="12.75">
      <c r="B27" s="8" t="s">
        <v>49</v>
      </c>
      <c r="C27" s="18">
        <f>IF(ISBLANK($C$24),"",C26+$C$23)</f>
        <v>0.5208333333333334</v>
      </c>
    </row>
    <row r="28" spans="2:3" ht="13.5" thickBot="1">
      <c r="B28" s="10" t="s">
        <v>50</v>
      </c>
      <c r="C28" s="19">
        <f>IF(ISBLANK($C$24),"",C27+$C$23)</f>
        <v>0.5625</v>
      </c>
    </row>
    <row r="29" spans="2:4" ht="13.5" thickBot="1">
      <c r="B29" s="6" t="s">
        <v>33</v>
      </c>
      <c r="C29" s="7"/>
      <c r="D29" s="3" t="s">
        <v>40</v>
      </c>
    </row>
    <row r="30" spans="2:7" ht="13.5" thickBot="1">
      <c r="B30" s="8" t="s">
        <v>38</v>
      </c>
      <c r="C30" s="17">
        <v>0.041666666666666664</v>
      </c>
      <c r="D30" s="14" t="s">
        <v>45</v>
      </c>
      <c r="E30" s="46">
        <v>91</v>
      </c>
      <c r="F30" s="12" t="s">
        <v>44</v>
      </c>
      <c r="G30" s="46">
        <v>106</v>
      </c>
    </row>
    <row r="31" spans="2:3" ht="12.75">
      <c r="B31" s="8" t="s">
        <v>46</v>
      </c>
      <c r="C31" s="17">
        <v>0.4166666666666667</v>
      </c>
    </row>
    <row r="32" spans="2:3" ht="12.75">
      <c r="B32" s="8" t="s">
        <v>47</v>
      </c>
      <c r="C32" s="18">
        <f>IF(ISBLANK($C$31),"",C31+$C$30)</f>
        <v>0.45833333333333337</v>
      </c>
    </row>
    <row r="33" spans="2:3" ht="12.75">
      <c r="B33" s="8" t="s">
        <v>48</v>
      </c>
      <c r="C33" s="18">
        <f>IF(ISBLANK($C$31),"",C32+$C$30)</f>
        <v>0.5</v>
      </c>
    </row>
    <row r="34" spans="2:3" ht="12.75">
      <c r="B34" s="8" t="s">
        <v>49</v>
      </c>
      <c r="C34" s="18">
        <f>IF(ISBLANK($C$31),"",C33+$C$30)</f>
        <v>0.5416666666666666</v>
      </c>
    </row>
    <row r="35" spans="2:3" ht="13.5" thickBot="1">
      <c r="B35" s="10" t="s">
        <v>50</v>
      </c>
      <c r="C35" s="19">
        <f>IF(ISBLANK($C$31),"",C34+$C$30)</f>
        <v>0.5833333333333333</v>
      </c>
    </row>
  </sheetData>
  <sheetProtection password="F054" sheet="1" objects="1" scenarios="1"/>
  <mergeCells count="1">
    <mergeCell ref="C1:G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workbookViewId="0" topLeftCell="A1">
      <selection activeCell="Y9" sqref="Y9"/>
    </sheetView>
  </sheetViews>
  <sheetFormatPr defaultColWidth="11.421875" defaultRowHeight="12.75"/>
  <cols>
    <col min="1" max="1" width="4.7109375" style="21" bestFit="1" customWidth="1"/>
    <col min="2" max="2" width="5.57421875" style="1" bestFit="1" customWidth="1"/>
    <col min="3" max="3" width="5.140625" style="22" bestFit="1" customWidth="1"/>
    <col min="4" max="4" width="5.421875" style="22" bestFit="1" customWidth="1"/>
    <col min="5" max="5" width="4.00390625" style="22" bestFit="1" customWidth="1"/>
    <col min="6" max="6" width="14.28125" style="1" bestFit="1" customWidth="1"/>
    <col min="7" max="7" width="3.140625" style="1" customWidth="1"/>
    <col min="8" max="8" width="1.57421875" style="1" bestFit="1" customWidth="1"/>
    <col min="9" max="10" width="3.140625" style="1" customWidth="1"/>
    <col min="11" max="11" width="1.57421875" style="1" customWidth="1"/>
    <col min="12" max="13" width="3.140625" style="1" customWidth="1"/>
    <col min="14" max="14" width="1.57421875" style="1" customWidth="1"/>
    <col min="15" max="16" width="3.140625" style="1" customWidth="1"/>
    <col min="17" max="17" width="1.57421875" style="1" customWidth="1"/>
    <col min="18" max="19" width="3.00390625" style="1" bestFit="1" customWidth="1"/>
    <col min="20" max="20" width="1.57421875" style="1" customWidth="1"/>
    <col min="21" max="22" width="3.00390625" style="1" bestFit="1" customWidth="1"/>
    <col min="23" max="23" width="1.57421875" style="1" customWidth="1"/>
    <col min="24" max="25" width="3.00390625" style="1" bestFit="1" customWidth="1"/>
    <col min="26" max="26" width="1.57421875" style="1" bestFit="1" customWidth="1"/>
    <col min="27" max="28" width="3.00390625" style="1" bestFit="1" customWidth="1"/>
    <col min="29" max="29" width="1.57421875" style="1" bestFit="1" customWidth="1"/>
    <col min="30" max="30" width="3.00390625" style="1" bestFit="1" customWidth="1"/>
    <col min="31" max="31" width="5.28125" style="1" bestFit="1" customWidth="1"/>
    <col min="32" max="33" width="11.421875" style="1" hidden="1" customWidth="1"/>
    <col min="34" max="39" width="2.00390625" style="1" hidden="1" customWidth="1"/>
    <col min="40" max="40" width="2.28125" style="1" hidden="1" customWidth="1"/>
    <col min="41" max="41" width="1.7109375" style="1" hidden="1" customWidth="1"/>
    <col min="42" max="47" width="2.00390625" style="1" hidden="1" customWidth="1"/>
    <col min="48" max="48" width="2.28125" style="1" hidden="1" customWidth="1"/>
    <col min="49" max="16384" width="11.421875" style="1" customWidth="1"/>
  </cols>
  <sheetData>
    <row r="1" spans="1:31" ht="75" customHeight="1" thickBot="1">
      <c r="A1" s="84"/>
      <c r="B1" s="85"/>
      <c r="C1" s="85"/>
      <c r="D1" s="85"/>
      <c r="E1" s="124" t="str">
        <f>Veranstaltung</f>
        <v>30. Tischtennis-Einzelmeisterschaften am 29. April 2006 in Maintal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6"/>
      <c r="Z1" s="110"/>
      <c r="AA1" s="110"/>
      <c r="AB1" s="110"/>
      <c r="AC1" s="110"/>
      <c r="AD1" s="110"/>
      <c r="AE1" s="110"/>
    </row>
    <row r="2" ht="13.5" thickBot="1"/>
    <row r="3" spans="1:48" s="27" customFormat="1" ht="25.5">
      <c r="A3" s="115" t="s">
        <v>54</v>
      </c>
      <c r="B3" s="116"/>
      <c r="C3" s="117"/>
      <c r="D3" s="23" t="s">
        <v>4</v>
      </c>
      <c r="E3" s="24" t="s">
        <v>15</v>
      </c>
      <c r="F3" s="25" t="s">
        <v>5</v>
      </c>
      <c r="G3" s="101" t="str">
        <f>IF(ISBLANK(E4),"",LEFT(F4,6))</f>
        <v>Kotsch</v>
      </c>
      <c r="H3" s="101"/>
      <c r="I3" s="101"/>
      <c r="J3" s="101" t="str">
        <f>IF(ISBLANK(E5),"",LEFT(F5,6))</f>
        <v>Jensen</v>
      </c>
      <c r="K3" s="101"/>
      <c r="L3" s="101"/>
      <c r="M3" s="101" t="str">
        <f>IF(ISBLANK(E6),"",LEFT(F6,6))</f>
        <v>Herres</v>
      </c>
      <c r="N3" s="101"/>
      <c r="O3" s="101"/>
      <c r="P3" s="101" t="str">
        <f>IF(ISBLANK(E7),"",LEFT(F7,6))</f>
        <v>Müller</v>
      </c>
      <c r="Q3" s="101"/>
      <c r="R3" s="101"/>
      <c r="S3" s="101" t="str">
        <f>IF(ISBLANK(E8),"",LEFT(F8,6))</f>
        <v>Gosema</v>
      </c>
      <c r="T3" s="101"/>
      <c r="U3" s="101"/>
      <c r="V3" s="101" t="str">
        <f>IF(ISBLANK(E9),"",LEFT(F9,6))</f>
        <v>Didion</v>
      </c>
      <c r="W3" s="101"/>
      <c r="X3" s="101"/>
      <c r="Y3" s="101" t="s">
        <v>16</v>
      </c>
      <c r="Z3" s="101"/>
      <c r="AA3" s="101"/>
      <c r="AB3" s="101" t="s">
        <v>17</v>
      </c>
      <c r="AC3" s="101"/>
      <c r="AD3" s="101"/>
      <c r="AE3" s="26" t="s">
        <v>8</v>
      </c>
      <c r="AG3" s="27" t="str">
        <f>IF(OR(AG4&lt;0,AG5&lt;0,AG6&lt;0,AG7&lt;0,AG8&lt;0,AG9&lt;0),"Ja","")</f>
        <v>Ja</v>
      </c>
      <c r="AH3" s="27">
        <v>1</v>
      </c>
      <c r="AI3" s="27">
        <v>2</v>
      </c>
      <c r="AJ3" s="27">
        <v>3</v>
      </c>
      <c r="AK3" s="27">
        <v>4</v>
      </c>
      <c r="AL3" s="27">
        <v>5</v>
      </c>
      <c r="AM3" s="27">
        <v>6</v>
      </c>
      <c r="AN3" s="27" t="s">
        <v>60</v>
      </c>
      <c r="AP3" s="27">
        <v>1</v>
      </c>
      <c r="AQ3" s="27">
        <v>2</v>
      </c>
      <c r="AR3" s="27">
        <v>3</v>
      </c>
      <c r="AS3" s="27">
        <v>4</v>
      </c>
      <c r="AT3" s="27">
        <v>5</v>
      </c>
      <c r="AU3" s="27">
        <v>6</v>
      </c>
      <c r="AV3" s="27" t="s">
        <v>60</v>
      </c>
    </row>
    <row r="4" spans="1:48" ht="13.5" customHeight="1">
      <c r="A4" s="118"/>
      <c r="B4" s="119"/>
      <c r="C4" s="120"/>
      <c r="D4" s="28">
        <v>1</v>
      </c>
      <c r="E4" s="29">
        <f>IF(ISBLANK(StNrG11),"",StNrG11)</f>
        <v>49</v>
      </c>
      <c r="F4" s="4" t="str">
        <f>IF(ISBLANK(NameG11),"",NameG11)</f>
        <v>Kotschenreuther</v>
      </c>
      <c r="G4" s="30"/>
      <c r="H4" s="31" t="s">
        <v>6</v>
      </c>
      <c r="I4" s="32"/>
      <c r="J4" s="33">
        <f>AB17</f>
        <v>3</v>
      </c>
      <c r="K4" s="34" t="s">
        <v>6</v>
      </c>
      <c r="L4" s="35">
        <f>AD17</f>
        <v>0</v>
      </c>
      <c r="M4" s="33">
        <f>AD19</f>
        <v>3</v>
      </c>
      <c r="N4" s="34" t="s">
        <v>6</v>
      </c>
      <c r="O4" s="35">
        <f>AB19</f>
        <v>0</v>
      </c>
      <c r="P4" s="33">
        <f>AB22</f>
        <v>3</v>
      </c>
      <c r="Q4" s="34" t="s">
        <v>6</v>
      </c>
      <c r="R4" s="35">
        <f>AD22</f>
        <v>0</v>
      </c>
      <c r="S4" s="33">
        <f>AD26</f>
        <v>3</v>
      </c>
      <c r="T4" s="34" t="s">
        <v>6</v>
      </c>
      <c r="U4" s="35">
        <f>AB26</f>
        <v>2</v>
      </c>
      <c r="V4" s="33">
        <f>AB12</f>
        <v>3</v>
      </c>
      <c r="W4" s="34" t="s">
        <v>6</v>
      </c>
      <c r="X4" s="35">
        <f>AD12</f>
        <v>0</v>
      </c>
      <c r="Y4" s="58">
        <f aca="true" t="shared" si="0" ref="Y4:Y9">SUM(G4,J4,M4,P4,S4,V4)</f>
        <v>15</v>
      </c>
      <c r="Z4" s="34" t="s">
        <v>6</v>
      </c>
      <c r="AA4" s="59">
        <f aca="true" t="shared" si="1" ref="AA4:AA9">SUM(I4,L4,O4,R4,U4,X4)</f>
        <v>2</v>
      </c>
      <c r="AB4" s="58">
        <f aca="true" t="shared" si="2" ref="AB4:AB9">AN4</f>
        <v>5</v>
      </c>
      <c r="AC4" s="34" t="s">
        <v>6</v>
      </c>
      <c r="AD4" s="59">
        <f aca="true" t="shared" si="3" ref="AD4:AD9">AV4</f>
        <v>0</v>
      </c>
      <c r="AE4" s="86">
        <f aca="true" t="shared" si="4" ref="AE4:AE9">IF($AG$3&lt;&gt;"Ja","",IF(AG4="X","--",RANK(AG4,AG$4:AG$9)))</f>
        <v>1</v>
      </c>
      <c r="AG4" s="1">
        <f>IF(ISBLANK(StNrG11),"X",(AB4-AD4)*1000+(Y4-AA4)*100)</f>
        <v>6300</v>
      </c>
      <c r="AH4" s="1">
        <f aca="true" t="shared" si="5" ref="AH4:AH9">IF(G4=3,1,0)</f>
        <v>0</v>
      </c>
      <c r="AI4" s="1">
        <f aca="true" t="shared" si="6" ref="AI4:AI9">IF(J4=3,1,0)</f>
        <v>1</v>
      </c>
      <c r="AJ4" s="1">
        <f aca="true" t="shared" si="7" ref="AJ4:AJ9">IF(M4=3,1,0)</f>
        <v>1</v>
      </c>
      <c r="AK4" s="1">
        <f aca="true" t="shared" si="8" ref="AK4:AK9">IF(P4=3,1,0)</f>
        <v>1</v>
      </c>
      <c r="AL4" s="1">
        <f aca="true" t="shared" si="9" ref="AL4:AL9">IF(S4=3,1,0)</f>
        <v>1</v>
      </c>
      <c r="AM4" s="1">
        <f aca="true" t="shared" si="10" ref="AM4:AM9">IF(V4=3,1,0)</f>
        <v>1</v>
      </c>
      <c r="AN4" s="1">
        <f aca="true" t="shared" si="11" ref="AN4:AN9">SUM(AH4:AM4)</f>
        <v>5</v>
      </c>
      <c r="AP4" s="1">
        <f aca="true" t="shared" si="12" ref="AP4:AP9">IF(I4=3,1,0)</f>
        <v>0</v>
      </c>
      <c r="AQ4" s="1">
        <f aca="true" t="shared" si="13" ref="AQ4:AQ9">IF(L4=3,1,0)</f>
        <v>0</v>
      </c>
      <c r="AR4" s="1">
        <f aca="true" t="shared" si="14" ref="AR4:AR9">IF(O4=3,1,0)</f>
        <v>0</v>
      </c>
      <c r="AS4" s="1">
        <f aca="true" t="shared" si="15" ref="AS4:AS9">IF(R4=3,1,0)</f>
        <v>0</v>
      </c>
      <c r="AT4" s="1">
        <f aca="true" t="shared" si="16" ref="AT4:AT9">IF(U4=3,1,0)</f>
        <v>0</v>
      </c>
      <c r="AU4" s="1">
        <f aca="true" t="shared" si="17" ref="AU4:AU9">IF(X4=3,1,0)</f>
        <v>0</v>
      </c>
      <c r="AV4" s="1">
        <f aca="true" t="shared" si="18" ref="AV4:AV9">SUM(AP4:AU4)</f>
        <v>0</v>
      </c>
    </row>
    <row r="5" spans="1:48" ht="13.5" customHeight="1">
      <c r="A5" s="118"/>
      <c r="B5" s="119"/>
      <c r="C5" s="120"/>
      <c r="D5" s="28">
        <v>2</v>
      </c>
      <c r="E5" s="29">
        <f>IF(ISBLANK(StNrG12),"",StNrG12)</f>
        <v>50</v>
      </c>
      <c r="F5" s="4" t="str">
        <f>IF(ISBLANK(NameG12),"",NameG12)</f>
        <v>Jensen H.</v>
      </c>
      <c r="G5" s="33">
        <f>AD17</f>
        <v>0</v>
      </c>
      <c r="H5" s="34" t="s">
        <v>6</v>
      </c>
      <c r="I5" s="35">
        <f>AB17</f>
        <v>3</v>
      </c>
      <c r="J5" s="30"/>
      <c r="K5" s="31" t="s">
        <v>6</v>
      </c>
      <c r="L5" s="32"/>
      <c r="M5" s="33">
        <f>AB23</f>
        <v>3</v>
      </c>
      <c r="N5" s="34" t="s">
        <v>6</v>
      </c>
      <c r="O5" s="35">
        <f>AD23</f>
        <v>0</v>
      </c>
      <c r="P5" s="33">
        <f>AD25</f>
        <v>3</v>
      </c>
      <c r="Q5" s="34" t="s">
        <v>6</v>
      </c>
      <c r="R5" s="35">
        <f>AB25</f>
        <v>0</v>
      </c>
      <c r="S5" s="33">
        <f>AB13</f>
        <v>0</v>
      </c>
      <c r="T5" s="34" t="s">
        <v>6</v>
      </c>
      <c r="U5" s="35">
        <f>AD13</f>
        <v>3</v>
      </c>
      <c r="V5" s="33">
        <f>AB18</f>
        <v>0</v>
      </c>
      <c r="W5" s="34" t="s">
        <v>6</v>
      </c>
      <c r="X5" s="35">
        <f>AD18</f>
        <v>3</v>
      </c>
      <c r="Y5" s="33">
        <f t="shared" si="0"/>
        <v>6</v>
      </c>
      <c r="Z5" s="34" t="s">
        <v>6</v>
      </c>
      <c r="AA5" s="35">
        <f t="shared" si="1"/>
        <v>9</v>
      </c>
      <c r="AB5" s="58">
        <f t="shared" si="2"/>
        <v>2</v>
      </c>
      <c r="AC5" s="34" t="s">
        <v>6</v>
      </c>
      <c r="AD5" s="59">
        <f t="shared" si="3"/>
        <v>3</v>
      </c>
      <c r="AE5" s="86">
        <f t="shared" si="4"/>
        <v>4</v>
      </c>
      <c r="AG5" s="1">
        <f>IF(ISBLANK(StNrG12),"X",(AB5-AD5)*1000+(Y5-AA5)*100)</f>
        <v>-1300</v>
      </c>
      <c r="AH5" s="1">
        <f t="shared" si="5"/>
        <v>0</v>
      </c>
      <c r="AI5" s="1">
        <f t="shared" si="6"/>
        <v>0</v>
      </c>
      <c r="AJ5" s="1">
        <f t="shared" si="7"/>
        <v>1</v>
      </c>
      <c r="AK5" s="1">
        <f t="shared" si="8"/>
        <v>1</v>
      </c>
      <c r="AL5" s="1">
        <f t="shared" si="9"/>
        <v>0</v>
      </c>
      <c r="AM5" s="1">
        <f t="shared" si="10"/>
        <v>0</v>
      </c>
      <c r="AN5" s="1">
        <f t="shared" si="11"/>
        <v>2</v>
      </c>
      <c r="AP5" s="1">
        <f t="shared" si="12"/>
        <v>1</v>
      </c>
      <c r="AQ5" s="1">
        <f t="shared" si="13"/>
        <v>0</v>
      </c>
      <c r="AR5" s="1">
        <f t="shared" si="14"/>
        <v>0</v>
      </c>
      <c r="AS5" s="1">
        <f t="shared" si="15"/>
        <v>0</v>
      </c>
      <c r="AT5" s="1">
        <f t="shared" si="16"/>
        <v>1</v>
      </c>
      <c r="AU5" s="1">
        <f t="shared" si="17"/>
        <v>1</v>
      </c>
      <c r="AV5" s="1">
        <f t="shared" si="18"/>
        <v>3</v>
      </c>
    </row>
    <row r="6" spans="1:48" ht="13.5" customHeight="1">
      <c r="A6" s="118"/>
      <c r="B6" s="119"/>
      <c r="C6" s="120"/>
      <c r="D6" s="28">
        <v>3</v>
      </c>
      <c r="E6" s="29">
        <f>IF(ISBLANK(StNrG13),"",StNrG13)</f>
        <v>47</v>
      </c>
      <c r="F6" s="4" t="str">
        <f>IF(ISBLANK(NameG13),"",NameG13)</f>
        <v>Herres</v>
      </c>
      <c r="G6" s="33">
        <f>AB19</f>
        <v>0</v>
      </c>
      <c r="H6" s="34" t="s">
        <v>6</v>
      </c>
      <c r="I6" s="35">
        <f>AD19</f>
        <v>3</v>
      </c>
      <c r="J6" s="33">
        <f>AD23</f>
        <v>0</v>
      </c>
      <c r="K6" s="34" t="s">
        <v>6</v>
      </c>
      <c r="L6" s="35">
        <f>AB23</f>
        <v>3</v>
      </c>
      <c r="M6" s="30"/>
      <c r="N6" s="31" t="s">
        <v>6</v>
      </c>
      <c r="O6" s="32"/>
      <c r="P6" s="33">
        <f>AB14</f>
        <v>2</v>
      </c>
      <c r="Q6" s="34" t="s">
        <v>6</v>
      </c>
      <c r="R6" s="35">
        <f>AD14</f>
        <v>3</v>
      </c>
      <c r="S6" s="33">
        <f>AD16</f>
        <v>0</v>
      </c>
      <c r="T6" s="34" t="s">
        <v>6</v>
      </c>
      <c r="U6" s="35">
        <f>AB16</f>
        <v>3</v>
      </c>
      <c r="V6" s="33">
        <f>AB24</f>
        <v>0</v>
      </c>
      <c r="W6" s="34" t="s">
        <v>6</v>
      </c>
      <c r="X6" s="35">
        <f>AD24</f>
        <v>3</v>
      </c>
      <c r="Y6" s="33">
        <f t="shared" si="0"/>
        <v>2</v>
      </c>
      <c r="Z6" s="34" t="s">
        <v>6</v>
      </c>
      <c r="AA6" s="35">
        <f t="shared" si="1"/>
        <v>15</v>
      </c>
      <c r="AB6" s="58">
        <f t="shared" si="2"/>
        <v>0</v>
      </c>
      <c r="AC6" s="34" t="s">
        <v>6</v>
      </c>
      <c r="AD6" s="59">
        <f t="shared" si="3"/>
        <v>5</v>
      </c>
      <c r="AE6" s="86">
        <f t="shared" si="4"/>
        <v>6</v>
      </c>
      <c r="AG6" s="1">
        <f>IF(ISBLANK(StNrG13),"X",(AB6-AD6)*1000+(Y6-AA6)*100)</f>
        <v>-6300</v>
      </c>
      <c r="AH6" s="1">
        <f t="shared" si="5"/>
        <v>0</v>
      </c>
      <c r="AI6" s="1">
        <f t="shared" si="6"/>
        <v>0</v>
      </c>
      <c r="AJ6" s="1">
        <f t="shared" si="7"/>
        <v>0</v>
      </c>
      <c r="AK6" s="1">
        <f t="shared" si="8"/>
        <v>0</v>
      </c>
      <c r="AL6" s="1">
        <f t="shared" si="9"/>
        <v>0</v>
      </c>
      <c r="AM6" s="1">
        <f t="shared" si="10"/>
        <v>0</v>
      </c>
      <c r="AN6" s="1">
        <f t="shared" si="11"/>
        <v>0</v>
      </c>
      <c r="AP6" s="1">
        <f t="shared" si="12"/>
        <v>1</v>
      </c>
      <c r="AQ6" s="1">
        <f t="shared" si="13"/>
        <v>1</v>
      </c>
      <c r="AR6" s="1">
        <f t="shared" si="14"/>
        <v>0</v>
      </c>
      <c r="AS6" s="1">
        <f t="shared" si="15"/>
        <v>1</v>
      </c>
      <c r="AT6" s="1">
        <f t="shared" si="16"/>
        <v>1</v>
      </c>
      <c r="AU6" s="1">
        <f t="shared" si="17"/>
        <v>1</v>
      </c>
      <c r="AV6" s="1">
        <f t="shared" si="18"/>
        <v>5</v>
      </c>
    </row>
    <row r="7" spans="1:48" ht="13.5" customHeight="1">
      <c r="A7" s="118"/>
      <c r="B7" s="119"/>
      <c r="C7" s="120"/>
      <c r="D7" s="28">
        <v>4</v>
      </c>
      <c r="E7" s="29">
        <f>IF(ISBLANK(StNrG14),"",StNrG14)</f>
        <v>52</v>
      </c>
      <c r="F7" s="4" t="str">
        <f>IF(ISBLANK(NameG14),"",NameG14)</f>
        <v>Müller</v>
      </c>
      <c r="G7" s="33">
        <f>AD22</f>
        <v>0</v>
      </c>
      <c r="H7" s="34" t="s">
        <v>6</v>
      </c>
      <c r="I7" s="35">
        <f>AB22</f>
        <v>3</v>
      </c>
      <c r="J7" s="33">
        <f>AB25</f>
        <v>0</v>
      </c>
      <c r="K7" s="34" t="s">
        <v>6</v>
      </c>
      <c r="L7" s="35">
        <f>AD25</f>
        <v>3</v>
      </c>
      <c r="M7" s="33">
        <f>AD14</f>
        <v>3</v>
      </c>
      <c r="N7" s="34" t="s">
        <v>6</v>
      </c>
      <c r="O7" s="35">
        <f>AB14</f>
        <v>2</v>
      </c>
      <c r="P7" s="30"/>
      <c r="Q7" s="31" t="s">
        <v>6</v>
      </c>
      <c r="R7" s="32"/>
      <c r="S7" s="33">
        <f>AB20</f>
        <v>0</v>
      </c>
      <c r="T7" s="34" t="s">
        <v>6</v>
      </c>
      <c r="U7" s="35">
        <f>AD20</f>
        <v>3</v>
      </c>
      <c r="V7" s="33">
        <f>AD15</f>
        <v>0</v>
      </c>
      <c r="W7" s="34" t="s">
        <v>6</v>
      </c>
      <c r="X7" s="35">
        <f>AB15</f>
        <v>3</v>
      </c>
      <c r="Y7" s="33">
        <f t="shared" si="0"/>
        <v>3</v>
      </c>
      <c r="Z7" s="34" t="s">
        <v>6</v>
      </c>
      <c r="AA7" s="35">
        <f t="shared" si="1"/>
        <v>14</v>
      </c>
      <c r="AB7" s="58">
        <f t="shared" si="2"/>
        <v>1</v>
      </c>
      <c r="AC7" s="34" t="s">
        <v>6</v>
      </c>
      <c r="AD7" s="59">
        <f t="shared" si="3"/>
        <v>4</v>
      </c>
      <c r="AE7" s="86">
        <f t="shared" si="4"/>
        <v>5</v>
      </c>
      <c r="AG7" s="1">
        <f>IF(ISBLANK(StNrG14),"X",(AB7-AD7)*1000+(Y7-AA7)*100)</f>
        <v>-4100</v>
      </c>
      <c r="AH7" s="1">
        <f t="shared" si="5"/>
        <v>0</v>
      </c>
      <c r="AI7" s="1">
        <f t="shared" si="6"/>
        <v>0</v>
      </c>
      <c r="AJ7" s="1">
        <f t="shared" si="7"/>
        <v>1</v>
      </c>
      <c r="AK7" s="1">
        <f t="shared" si="8"/>
        <v>0</v>
      </c>
      <c r="AL7" s="1">
        <f t="shared" si="9"/>
        <v>0</v>
      </c>
      <c r="AM7" s="1">
        <f t="shared" si="10"/>
        <v>0</v>
      </c>
      <c r="AN7" s="1">
        <f t="shared" si="11"/>
        <v>1</v>
      </c>
      <c r="AP7" s="1">
        <f t="shared" si="12"/>
        <v>1</v>
      </c>
      <c r="AQ7" s="1">
        <f t="shared" si="13"/>
        <v>1</v>
      </c>
      <c r="AR7" s="1">
        <f t="shared" si="14"/>
        <v>0</v>
      </c>
      <c r="AS7" s="1">
        <f t="shared" si="15"/>
        <v>0</v>
      </c>
      <c r="AT7" s="1">
        <f t="shared" si="16"/>
        <v>1</v>
      </c>
      <c r="AU7" s="1">
        <f t="shared" si="17"/>
        <v>1</v>
      </c>
      <c r="AV7" s="1">
        <f t="shared" si="18"/>
        <v>4</v>
      </c>
    </row>
    <row r="8" spans="1:48" ht="13.5" customHeight="1">
      <c r="A8" s="118"/>
      <c r="B8" s="119"/>
      <c r="C8" s="120"/>
      <c r="D8" s="28">
        <v>5</v>
      </c>
      <c r="E8" s="29">
        <f>IF(ISBLANK(StNrG15),"",StNrG15)</f>
        <v>46</v>
      </c>
      <c r="F8" s="4" t="str">
        <f>IF(ISBLANK(NameG15),"",NameG15)</f>
        <v>Gosemann</v>
      </c>
      <c r="G8" s="33">
        <f>AB26</f>
        <v>2</v>
      </c>
      <c r="H8" s="34" t="s">
        <v>6</v>
      </c>
      <c r="I8" s="35">
        <f>AD26</f>
        <v>3</v>
      </c>
      <c r="J8" s="33">
        <f>AD13</f>
        <v>3</v>
      </c>
      <c r="K8" s="34" t="s">
        <v>6</v>
      </c>
      <c r="L8" s="35">
        <f>AB13</f>
        <v>0</v>
      </c>
      <c r="M8" s="33">
        <f>AB16</f>
        <v>3</v>
      </c>
      <c r="N8" s="34" t="s">
        <v>6</v>
      </c>
      <c r="O8" s="35">
        <f>AD16</f>
        <v>0</v>
      </c>
      <c r="P8" s="33">
        <f>AD20</f>
        <v>3</v>
      </c>
      <c r="Q8" s="34" t="s">
        <v>6</v>
      </c>
      <c r="R8" s="35">
        <f>AB20</f>
        <v>0</v>
      </c>
      <c r="S8" s="30"/>
      <c r="T8" s="31" t="s">
        <v>6</v>
      </c>
      <c r="U8" s="32"/>
      <c r="V8" s="33">
        <f>AD21</f>
        <v>3</v>
      </c>
      <c r="W8" s="34" t="s">
        <v>6</v>
      </c>
      <c r="X8" s="35">
        <f>AB21</f>
        <v>2</v>
      </c>
      <c r="Y8" s="33">
        <f t="shared" si="0"/>
        <v>14</v>
      </c>
      <c r="Z8" s="34" t="s">
        <v>6</v>
      </c>
      <c r="AA8" s="35">
        <f t="shared" si="1"/>
        <v>5</v>
      </c>
      <c r="AB8" s="58">
        <f t="shared" si="2"/>
        <v>4</v>
      </c>
      <c r="AC8" s="34" t="s">
        <v>6</v>
      </c>
      <c r="AD8" s="59">
        <f t="shared" si="3"/>
        <v>1</v>
      </c>
      <c r="AE8" s="86">
        <f t="shared" si="4"/>
        <v>2</v>
      </c>
      <c r="AG8" s="1">
        <f>IF(ISBLANK(StNrG15),"X",(AB8-AD8)*1000+(Y8-AA8)*100)</f>
        <v>3900</v>
      </c>
      <c r="AH8" s="1">
        <f t="shared" si="5"/>
        <v>0</v>
      </c>
      <c r="AI8" s="1">
        <f t="shared" si="6"/>
        <v>1</v>
      </c>
      <c r="AJ8" s="1">
        <f t="shared" si="7"/>
        <v>1</v>
      </c>
      <c r="AK8" s="1">
        <f t="shared" si="8"/>
        <v>1</v>
      </c>
      <c r="AL8" s="1">
        <f t="shared" si="9"/>
        <v>0</v>
      </c>
      <c r="AM8" s="1">
        <f t="shared" si="10"/>
        <v>1</v>
      </c>
      <c r="AN8" s="1">
        <f t="shared" si="11"/>
        <v>4</v>
      </c>
      <c r="AP8" s="1">
        <f t="shared" si="12"/>
        <v>1</v>
      </c>
      <c r="AQ8" s="1">
        <f t="shared" si="13"/>
        <v>0</v>
      </c>
      <c r="AR8" s="1">
        <f t="shared" si="14"/>
        <v>0</v>
      </c>
      <c r="AS8" s="1">
        <f t="shared" si="15"/>
        <v>0</v>
      </c>
      <c r="AT8" s="1">
        <f t="shared" si="16"/>
        <v>0</v>
      </c>
      <c r="AU8" s="1">
        <f t="shared" si="17"/>
        <v>0</v>
      </c>
      <c r="AV8" s="1">
        <f t="shared" si="18"/>
        <v>1</v>
      </c>
    </row>
    <row r="9" spans="1:48" ht="13.5" thickBot="1">
      <c r="A9" s="121"/>
      <c r="B9" s="122"/>
      <c r="C9" s="123"/>
      <c r="D9" s="36">
        <v>6</v>
      </c>
      <c r="E9" s="37">
        <f>IF(ISBLANK(StNrG16),"",StNrG16)</f>
        <v>45</v>
      </c>
      <c r="F9" s="38" t="str">
        <f>IF(ISBLANK(NameG16),"",NameG16)</f>
        <v>Didion</v>
      </c>
      <c r="G9" s="39">
        <f>AD12</f>
        <v>0</v>
      </c>
      <c r="H9" s="40" t="s">
        <v>6</v>
      </c>
      <c r="I9" s="41">
        <f>AB12</f>
        <v>3</v>
      </c>
      <c r="J9" s="39">
        <f>AD18</f>
        <v>3</v>
      </c>
      <c r="K9" s="40" t="s">
        <v>6</v>
      </c>
      <c r="L9" s="41">
        <f>AB18</f>
        <v>0</v>
      </c>
      <c r="M9" s="39">
        <f>AD24</f>
        <v>3</v>
      </c>
      <c r="N9" s="40" t="s">
        <v>6</v>
      </c>
      <c r="O9" s="41">
        <f>AB24</f>
        <v>0</v>
      </c>
      <c r="P9" s="39">
        <f>AB15</f>
        <v>3</v>
      </c>
      <c r="Q9" s="40" t="s">
        <v>6</v>
      </c>
      <c r="R9" s="41">
        <f>AD15</f>
        <v>0</v>
      </c>
      <c r="S9" s="39">
        <f>AB21</f>
        <v>2</v>
      </c>
      <c r="T9" s="40" t="s">
        <v>6</v>
      </c>
      <c r="U9" s="41">
        <f>AD21</f>
        <v>3</v>
      </c>
      <c r="V9" s="42"/>
      <c r="W9" s="43" t="s">
        <v>6</v>
      </c>
      <c r="X9" s="44"/>
      <c r="Y9" s="39">
        <f t="shared" si="0"/>
        <v>11</v>
      </c>
      <c r="Z9" s="40" t="s">
        <v>6</v>
      </c>
      <c r="AA9" s="41">
        <f t="shared" si="1"/>
        <v>6</v>
      </c>
      <c r="AB9" s="60">
        <f t="shared" si="2"/>
        <v>3</v>
      </c>
      <c r="AC9" s="40" t="s">
        <v>6</v>
      </c>
      <c r="AD9" s="61">
        <f t="shared" si="3"/>
        <v>2</v>
      </c>
      <c r="AE9" s="87">
        <f t="shared" si="4"/>
        <v>3</v>
      </c>
      <c r="AG9" s="1">
        <f>IF(ISBLANK(StNrG16),"X",(AB9-AD9)*1000+(Y9-AA9)*100)</f>
        <v>1500</v>
      </c>
      <c r="AH9" s="1">
        <f t="shared" si="5"/>
        <v>0</v>
      </c>
      <c r="AI9" s="1">
        <f t="shared" si="6"/>
        <v>1</v>
      </c>
      <c r="AJ9" s="1">
        <f t="shared" si="7"/>
        <v>1</v>
      </c>
      <c r="AK9" s="1">
        <f t="shared" si="8"/>
        <v>1</v>
      </c>
      <c r="AL9" s="1">
        <f t="shared" si="9"/>
        <v>0</v>
      </c>
      <c r="AM9" s="1">
        <f t="shared" si="10"/>
        <v>0</v>
      </c>
      <c r="AN9" s="1">
        <f t="shared" si="11"/>
        <v>3</v>
      </c>
      <c r="AP9" s="1">
        <f t="shared" si="12"/>
        <v>1</v>
      </c>
      <c r="AQ9" s="1">
        <f t="shared" si="13"/>
        <v>0</v>
      </c>
      <c r="AR9" s="1">
        <f t="shared" si="14"/>
        <v>0</v>
      </c>
      <c r="AS9" s="1">
        <f t="shared" si="15"/>
        <v>0</v>
      </c>
      <c r="AT9" s="1">
        <f t="shared" si="16"/>
        <v>1</v>
      </c>
      <c r="AU9" s="1">
        <f t="shared" si="17"/>
        <v>0</v>
      </c>
      <c r="AV9" s="1">
        <f t="shared" si="18"/>
        <v>2</v>
      </c>
    </row>
    <row r="10" spans="1:30" ht="12.75">
      <c r="A10" s="102" t="s">
        <v>1</v>
      </c>
      <c r="B10" s="104" t="s">
        <v>2</v>
      </c>
      <c r="C10" s="105" t="s">
        <v>35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0"/>
    </row>
    <row r="11" spans="1:30" ht="12.75">
      <c r="A11" s="103"/>
      <c r="B11" s="114"/>
      <c r="C11" s="114"/>
      <c r="D11" s="45" t="s">
        <v>3</v>
      </c>
      <c r="E11" s="114" t="s">
        <v>34</v>
      </c>
      <c r="F11" s="114"/>
      <c r="G11" s="114"/>
      <c r="H11" s="114"/>
      <c r="I11" s="114"/>
      <c r="J11" s="114"/>
      <c r="K11" s="114"/>
      <c r="L11" s="114"/>
      <c r="M11" s="114" t="s">
        <v>14</v>
      </c>
      <c r="N11" s="114"/>
      <c r="O11" s="114"/>
      <c r="P11" s="114" t="s">
        <v>13</v>
      </c>
      <c r="Q11" s="114"/>
      <c r="R11" s="114"/>
      <c r="S11" s="114" t="s">
        <v>12</v>
      </c>
      <c r="T11" s="114"/>
      <c r="U11" s="114"/>
      <c r="V11" s="114" t="s">
        <v>11</v>
      </c>
      <c r="W11" s="114"/>
      <c r="X11" s="114"/>
      <c r="Y11" s="114" t="s">
        <v>10</v>
      </c>
      <c r="Z11" s="114"/>
      <c r="AA11" s="114"/>
      <c r="AB11" s="114" t="s">
        <v>9</v>
      </c>
      <c r="AC11" s="114"/>
      <c r="AD11" s="100"/>
    </row>
    <row r="12" spans="1:46" ht="13.5" customHeight="1">
      <c r="A12" s="51" t="s">
        <v>0</v>
      </c>
      <c r="B12" s="20">
        <f>IF(ISBLANK(Zeit1G1),"",Zeit1G1)</f>
        <v>0.3958333333333333</v>
      </c>
      <c r="C12" s="29">
        <f>IF(ISBLANK(NrG1),"",NrG1)</f>
        <v>91</v>
      </c>
      <c r="D12" s="29">
        <f>IF(ISBLANK(Ti1G1),"",Ti1G1)</f>
        <v>11</v>
      </c>
      <c r="E12" s="111" t="str">
        <f>IF(ISBLANK(StNrG11),"spielfrei",NameG11)</f>
        <v>Kotschenreuther</v>
      </c>
      <c r="F12" s="112"/>
      <c r="G12" s="29" t="s">
        <v>7</v>
      </c>
      <c r="H12" s="111" t="str">
        <f>IF(ISBLANK(StNrG16),"spielfrei",NameG16)</f>
        <v>Didion</v>
      </c>
      <c r="I12" s="113"/>
      <c r="J12" s="113"/>
      <c r="K12" s="113"/>
      <c r="L12" s="112"/>
      <c r="M12" s="47">
        <v>11</v>
      </c>
      <c r="N12" s="34" t="s">
        <v>6</v>
      </c>
      <c r="O12" s="48">
        <v>6</v>
      </c>
      <c r="P12" s="47">
        <v>11</v>
      </c>
      <c r="Q12" s="34" t="s">
        <v>6</v>
      </c>
      <c r="R12" s="48">
        <v>5</v>
      </c>
      <c r="S12" s="47">
        <v>11</v>
      </c>
      <c r="T12" s="34" t="s">
        <v>6</v>
      </c>
      <c r="U12" s="48">
        <v>7</v>
      </c>
      <c r="V12" s="47"/>
      <c r="W12" s="34" t="s">
        <v>6</v>
      </c>
      <c r="X12" s="48"/>
      <c r="Y12" s="47"/>
      <c r="Z12" s="34" t="s">
        <v>6</v>
      </c>
      <c r="AA12" s="48"/>
      <c r="AB12" s="47">
        <f aca="true" t="shared" si="19" ref="AB12:AB26">SUM(AH12:AL12)</f>
        <v>3</v>
      </c>
      <c r="AC12" s="34" t="s">
        <v>6</v>
      </c>
      <c r="AD12" s="52">
        <f aca="true" t="shared" si="20" ref="AD12:AD26">SUM(AP12:AT12)</f>
        <v>0</v>
      </c>
      <c r="AF12" s="1" t="str">
        <f>CONCATENATE("[",StNrG11,"] ",NameG11)</f>
        <v>[49] Kotschenreuther</v>
      </c>
      <c r="AG12" s="1" t="str">
        <f>CONCATENATE("[",StNrG16,"] ",NameG16)</f>
        <v>[45] Didion</v>
      </c>
      <c r="AH12" s="1">
        <f>IF(M12&gt;O12,1,0)</f>
        <v>1</v>
      </c>
      <c r="AI12" s="1">
        <f>IF(P12&gt;R12,1,0)</f>
        <v>1</v>
      </c>
      <c r="AJ12" s="1">
        <f>IF(S12&gt;U12,1,0)</f>
        <v>1</v>
      </c>
      <c r="AK12" s="1">
        <f>IF(V12&gt;X12,1,0)</f>
        <v>0</v>
      </c>
      <c r="AL12" s="1">
        <f>IF(Y12&gt;AA12,1,0)</f>
        <v>0</v>
      </c>
      <c r="AP12" s="1">
        <f>IF(M12&lt;O12,1,0)</f>
        <v>0</v>
      </c>
      <c r="AQ12" s="1">
        <f>IF(P12&lt;R12,1,0)</f>
        <v>0</v>
      </c>
      <c r="AR12" s="1">
        <f>IF(S12&lt;U12,1,0)</f>
        <v>0</v>
      </c>
      <c r="AS12" s="1">
        <f>IF(V12&lt;X12,1,0)</f>
        <v>0</v>
      </c>
      <c r="AT12" s="1">
        <f>IF(Y12&lt;AA12,1,0)</f>
        <v>0</v>
      </c>
    </row>
    <row r="13" spans="1:46" ht="13.5" customHeight="1">
      <c r="A13" s="51" t="s">
        <v>18</v>
      </c>
      <c r="B13" s="20">
        <f>IF(ISBLANK(Zeit1G1),"",Zeit1G1)</f>
        <v>0.3958333333333333</v>
      </c>
      <c r="C13" s="29">
        <f aca="true" t="shared" si="21" ref="C13:C26">IF(ISBLANK(NrG1),"",C12+1)</f>
        <v>92</v>
      </c>
      <c r="D13" s="29">
        <f>IF(ISBLANK(Ti2G1),"",Ti2G1)</f>
        <v>12</v>
      </c>
      <c r="E13" s="111" t="str">
        <f>IF(ISBLANK(StNrG12),"spielfrei",NameG12)</f>
        <v>Jensen H.</v>
      </c>
      <c r="F13" s="112"/>
      <c r="G13" s="29" t="s">
        <v>7</v>
      </c>
      <c r="H13" s="111" t="str">
        <f>IF(ISBLANK(StNrG15),"spielfrei",NameG15)</f>
        <v>Gosemann</v>
      </c>
      <c r="I13" s="113"/>
      <c r="J13" s="113"/>
      <c r="K13" s="113"/>
      <c r="L13" s="112"/>
      <c r="M13" s="47">
        <v>3</v>
      </c>
      <c r="N13" s="34" t="s">
        <v>6</v>
      </c>
      <c r="O13" s="48">
        <v>11</v>
      </c>
      <c r="P13" s="47">
        <v>5</v>
      </c>
      <c r="Q13" s="34" t="s">
        <v>6</v>
      </c>
      <c r="R13" s="48">
        <v>11</v>
      </c>
      <c r="S13" s="47">
        <v>9</v>
      </c>
      <c r="T13" s="34" t="s">
        <v>6</v>
      </c>
      <c r="U13" s="48">
        <v>11</v>
      </c>
      <c r="V13" s="47"/>
      <c r="W13" s="34" t="s">
        <v>6</v>
      </c>
      <c r="X13" s="48"/>
      <c r="Y13" s="47"/>
      <c r="Z13" s="34" t="s">
        <v>6</v>
      </c>
      <c r="AA13" s="48"/>
      <c r="AB13" s="47">
        <f t="shared" si="19"/>
        <v>0</v>
      </c>
      <c r="AC13" s="34" t="s">
        <v>6</v>
      </c>
      <c r="AD13" s="52">
        <f t="shared" si="20"/>
        <v>3</v>
      </c>
      <c r="AF13" s="1" t="str">
        <f>CONCATENATE("[",StNrG12,"] ",NameG12)</f>
        <v>[50] Jensen H.</v>
      </c>
      <c r="AG13" s="1" t="str">
        <f>CONCATENATE("[",StNrG15,"] ",NameG15)</f>
        <v>[46] Gosemann</v>
      </c>
      <c r="AH13" s="1">
        <f aca="true" t="shared" si="22" ref="AH13:AH21">IF(M13&gt;O13,1,0)</f>
        <v>0</v>
      </c>
      <c r="AI13" s="1">
        <f aca="true" t="shared" si="23" ref="AI13:AI21">IF(P13&gt;R13,1,0)</f>
        <v>0</v>
      </c>
      <c r="AJ13" s="1">
        <f aca="true" t="shared" si="24" ref="AJ13:AJ21">IF(S13&gt;U13,1,0)</f>
        <v>0</v>
      </c>
      <c r="AK13" s="1">
        <f aca="true" t="shared" si="25" ref="AK13:AK21">IF(V13&gt;X13,1,0)</f>
        <v>0</v>
      </c>
      <c r="AL13" s="1">
        <f aca="true" t="shared" si="26" ref="AL13:AL21">IF(Y13&gt;AA13,1,0)</f>
        <v>0</v>
      </c>
      <c r="AP13" s="1">
        <f aca="true" t="shared" si="27" ref="AP13:AP21">IF(M13&lt;O13,1,0)</f>
        <v>1</v>
      </c>
      <c r="AQ13" s="1">
        <f aca="true" t="shared" si="28" ref="AQ13:AQ21">IF(P13&lt;R13,1,0)</f>
        <v>1</v>
      </c>
      <c r="AR13" s="1">
        <f aca="true" t="shared" si="29" ref="AR13:AR21">IF(S13&lt;U13,1,0)</f>
        <v>1</v>
      </c>
      <c r="AS13" s="1">
        <f aca="true" t="shared" si="30" ref="AS13:AS21">IF(V13&lt;X13,1,0)</f>
        <v>0</v>
      </c>
      <c r="AT13" s="1">
        <f aca="true" t="shared" si="31" ref="AT13:AT21">IF(Y13&lt;AA13,1,0)</f>
        <v>0</v>
      </c>
    </row>
    <row r="14" spans="1:46" ht="13.5" customHeight="1">
      <c r="A14" s="51" t="s">
        <v>19</v>
      </c>
      <c r="B14" s="20">
        <f>IF(ISBLANK(Zeit1G1),"",Zeit1G1)</f>
        <v>0.3958333333333333</v>
      </c>
      <c r="C14" s="29">
        <f t="shared" si="21"/>
        <v>93</v>
      </c>
      <c r="D14" s="29">
        <f>IF(ISBLANK(Ti3G1),"",Ti3G1)</f>
        <v>13</v>
      </c>
      <c r="E14" s="111" t="str">
        <f>IF(ISBLANK(StNrG13),"spielfrei",NameG13)</f>
        <v>Herres</v>
      </c>
      <c r="F14" s="112"/>
      <c r="G14" s="29" t="s">
        <v>7</v>
      </c>
      <c r="H14" s="111" t="str">
        <f>IF(ISBLANK(StNrG14),"spielfrei",NameG14)</f>
        <v>Müller</v>
      </c>
      <c r="I14" s="113"/>
      <c r="J14" s="113"/>
      <c r="K14" s="113"/>
      <c r="L14" s="112"/>
      <c r="M14" s="47">
        <v>11</v>
      </c>
      <c r="N14" s="34" t="s">
        <v>6</v>
      </c>
      <c r="O14" s="48">
        <v>9</v>
      </c>
      <c r="P14" s="47">
        <v>6</v>
      </c>
      <c r="Q14" s="34" t="s">
        <v>6</v>
      </c>
      <c r="R14" s="48">
        <v>11</v>
      </c>
      <c r="S14" s="47">
        <v>11</v>
      </c>
      <c r="T14" s="34" t="s">
        <v>6</v>
      </c>
      <c r="U14" s="48">
        <v>5</v>
      </c>
      <c r="V14" s="47">
        <v>8</v>
      </c>
      <c r="W14" s="34" t="s">
        <v>6</v>
      </c>
      <c r="X14" s="48">
        <v>11</v>
      </c>
      <c r="Y14" s="47">
        <v>9</v>
      </c>
      <c r="Z14" s="34" t="s">
        <v>6</v>
      </c>
      <c r="AA14" s="48">
        <v>11</v>
      </c>
      <c r="AB14" s="47">
        <f t="shared" si="19"/>
        <v>2</v>
      </c>
      <c r="AC14" s="34" t="s">
        <v>6</v>
      </c>
      <c r="AD14" s="52">
        <f t="shared" si="20"/>
        <v>3</v>
      </c>
      <c r="AF14" s="1" t="str">
        <f>CONCATENATE("[",StNrG13,"] ",NameG13)</f>
        <v>[47] Herres</v>
      </c>
      <c r="AG14" s="1" t="str">
        <f>CONCATENATE("[",StNrG14,"] ",NameG14)</f>
        <v>[52] Müller</v>
      </c>
      <c r="AH14" s="1">
        <f t="shared" si="22"/>
        <v>1</v>
      </c>
      <c r="AI14" s="1">
        <f t="shared" si="23"/>
        <v>0</v>
      </c>
      <c r="AJ14" s="1">
        <f t="shared" si="24"/>
        <v>1</v>
      </c>
      <c r="AK14" s="1">
        <f t="shared" si="25"/>
        <v>0</v>
      </c>
      <c r="AL14" s="1">
        <f t="shared" si="26"/>
        <v>0</v>
      </c>
      <c r="AP14" s="1">
        <f t="shared" si="27"/>
        <v>0</v>
      </c>
      <c r="AQ14" s="1">
        <f t="shared" si="28"/>
        <v>1</v>
      </c>
      <c r="AR14" s="1">
        <f t="shared" si="29"/>
        <v>0</v>
      </c>
      <c r="AS14" s="1">
        <f t="shared" si="30"/>
        <v>1</v>
      </c>
      <c r="AT14" s="1">
        <f t="shared" si="31"/>
        <v>1</v>
      </c>
    </row>
    <row r="15" spans="1:46" ht="13.5" customHeight="1">
      <c r="A15" s="51" t="s">
        <v>20</v>
      </c>
      <c r="B15" s="20">
        <f>IF(ISBLANK(Zeit1G1),"",Zeit2G1)</f>
        <v>0.4375</v>
      </c>
      <c r="C15" s="29">
        <f t="shared" si="21"/>
        <v>94</v>
      </c>
      <c r="D15" s="29">
        <f>IF(ISBLANK(Ti1G1),"",Ti1G1)</f>
        <v>11</v>
      </c>
      <c r="E15" s="111" t="str">
        <f>IF(ISBLANK(StNrG16),"spielfrei",NameG16)</f>
        <v>Didion</v>
      </c>
      <c r="F15" s="112"/>
      <c r="G15" s="29" t="s">
        <v>7</v>
      </c>
      <c r="H15" s="111" t="str">
        <f>IF(ISBLANK(StNrG14),"spielfrei",NameG14)</f>
        <v>Müller</v>
      </c>
      <c r="I15" s="113"/>
      <c r="J15" s="113"/>
      <c r="K15" s="113"/>
      <c r="L15" s="112"/>
      <c r="M15" s="47">
        <v>11</v>
      </c>
      <c r="N15" s="34" t="s">
        <v>6</v>
      </c>
      <c r="O15" s="48">
        <v>6</v>
      </c>
      <c r="P15" s="47">
        <v>11</v>
      </c>
      <c r="Q15" s="34" t="s">
        <v>6</v>
      </c>
      <c r="R15" s="48">
        <v>3</v>
      </c>
      <c r="S15" s="47">
        <v>11</v>
      </c>
      <c r="T15" s="34" t="s">
        <v>6</v>
      </c>
      <c r="U15" s="48">
        <v>3</v>
      </c>
      <c r="V15" s="47"/>
      <c r="W15" s="34" t="s">
        <v>6</v>
      </c>
      <c r="X15" s="48"/>
      <c r="Y15" s="47"/>
      <c r="Z15" s="34" t="s">
        <v>6</v>
      </c>
      <c r="AA15" s="48"/>
      <c r="AB15" s="47">
        <f t="shared" si="19"/>
        <v>3</v>
      </c>
      <c r="AC15" s="34" t="s">
        <v>6</v>
      </c>
      <c r="AD15" s="52">
        <f t="shared" si="20"/>
        <v>0</v>
      </c>
      <c r="AF15" s="1" t="str">
        <f>CONCATENATE("[",StNrG16,"] ",NameG16)</f>
        <v>[45] Didion</v>
      </c>
      <c r="AG15" s="1" t="str">
        <f>CONCATENATE("[",StNrG14,"] ",NameG14)</f>
        <v>[52] Müller</v>
      </c>
      <c r="AH15" s="1">
        <f t="shared" si="22"/>
        <v>1</v>
      </c>
      <c r="AI15" s="1">
        <f t="shared" si="23"/>
        <v>1</v>
      </c>
      <c r="AJ15" s="1">
        <f t="shared" si="24"/>
        <v>1</v>
      </c>
      <c r="AK15" s="1">
        <f t="shared" si="25"/>
        <v>0</v>
      </c>
      <c r="AL15" s="1">
        <f t="shared" si="26"/>
        <v>0</v>
      </c>
      <c r="AP15" s="1">
        <f t="shared" si="27"/>
        <v>0</v>
      </c>
      <c r="AQ15" s="1">
        <f t="shared" si="28"/>
        <v>0</v>
      </c>
      <c r="AR15" s="1">
        <f t="shared" si="29"/>
        <v>0</v>
      </c>
      <c r="AS15" s="1">
        <f t="shared" si="30"/>
        <v>0</v>
      </c>
      <c r="AT15" s="1">
        <f t="shared" si="31"/>
        <v>0</v>
      </c>
    </row>
    <row r="16" spans="1:46" ht="13.5" customHeight="1">
      <c r="A16" s="51" t="s">
        <v>21</v>
      </c>
      <c r="B16" s="20">
        <f>IF(ISBLANK(Zeit1G1),"",Zeit2G1)</f>
        <v>0.4375</v>
      </c>
      <c r="C16" s="29">
        <f t="shared" si="21"/>
        <v>95</v>
      </c>
      <c r="D16" s="29">
        <f>IF(ISBLANK(Ti2G1),"",Ti2G1)</f>
        <v>12</v>
      </c>
      <c r="E16" s="111" t="str">
        <f>IF(ISBLANK(StNrG15),"spielfrei",NameG15)</f>
        <v>Gosemann</v>
      </c>
      <c r="F16" s="112"/>
      <c r="G16" s="29" t="s">
        <v>7</v>
      </c>
      <c r="H16" s="111" t="str">
        <f>IF(ISBLANK(StNrG13),"spielfrei",NameG13)</f>
        <v>Herres</v>
      </c>
      <c r="I16" s="113"/>
      <c r="J16" s="113"/>
      <c r="K16" s="113"/>
      <c r="L16" s="112"/>
      <c r="M16" s="47">
        <v>11</v>
      </c>
      <c r="N16" s="34" t="s">
        <v>6</v>
      </c>
      <c r="O16" s="48">
        <v>7</v>
      </c>
      <c r="P16" s="47">
        <v>11</v>
      </c>
      <c r="Q16" s="34" t="s">
        <v>6</v>
      </c>
      <c r="R16" s="48">
        <v>6</v>
      </c>
      <c r="S16" s="47">
        <v>11</v>
      </c>
      <c r="T16" s="34" t="s">
        <v>6</v>
      </c>
      <c r="U16" s="48">
        <v>8</v>
      </c>
      <c r="V16" s="47"/>
      <c r="W16" s="34" t="s">
        <v>6</v>
      </c>
      <c r="X16" s="48"/>
      <c r="Y16" s="47"/>
      <c r="Z16" s="34" t="s">
        <v>6</v>
      </c>
      <c r="AA16" s="48"/>
      <c r="AB16" s="47">
        <f t="shared" si="19"/>
        <v>3</v>
      </c>
      <c r="AC16" s="34" t="s">
        <v>6</v>
      </c>
      <c r="AD16" s="52">
        <f t="shared" si="20"/>
        <v>0</v>
      </c>
      <c r="AF16" s="1" t="str">
        <f>CONCATENATE("[",StNrG15,"] ",NameG15)</f>
        <v>[46] Gosemann</v>
      </c>
      <c r="AG16" s="1" t="str">
        <f>CONCATENATE("[",StNrG13,"] ",NameG13)</f>
        <v>[47] Herres</v>
      </c>
      <c r="AH16" s="1">
        <f t="shared" si="22"/>
        <v>1</v>
      </c>
      <c r="AI16" s="1">
        <f t="shared" si="23"/>
        <v>1</v>
      </c>
      <c r="AJ16" s="1">
        <f t="shared" si="24"/>
        <v>1</v>
      </c>
      <c r="AK16" s="1">
        <f t="shared" si="25"/>
        <v>0</v>
      </c>
      <c r="AL16" s="1">
        <f t="shared" si="26"/>
        <v>0</v>
      </c>
      <c r="AP16" s="1">
        <f t="shared" si="27"/>
        <v>0</v>
      </c>
      <c r="AQ16" s="1">
        <f t="shared" si="28"/>
        <v>0</v>
      </c>
      <c r="AR16" s="1">
        <f t="shared" si="29"/>
        <v>0</v>
      </c>
      <c r="AS16" s="1">
        <f t="shared" si="30"/>
        <v>0</v>
      </c>
      <c r="AT16" s="1">
        <f t="shared" si="31"/>
        <v>0</v>
      </c>
    </row>
    <row r="17" spans="1:46" ht="13.5" customHeight="1">
      <c r="A17" s="51" t="s">
        <v>22</v>
      </c>
      <c r="B17" s="20">
        <f>IF(ISBLANK(Zeit1G1),"",Zeit2G1)</f>
        <v>0.4375</v>
      </c>
      <c r="C17" s="29">
        <f t="shared" si="21"/>
        <v>96</v>
      </c>
      <c r="D17" s="29">
        <f>IF(ISBLANK(Ti3G1),"",Ti3G1)</f>
        <v>13</v>
      </c>
      <c r="E17" s="111" t="str">
        <f>IF(ISBLANK(StNrG11),"spielfrei",NameG11)</f>
        <v>Kotschenreuther</v>
      </c>
      <c r="F17" s="112"/>
      <c r="G17" s="29" t="s">
        <v>7</v>
      </c>
      <c r="H17" s="111" t="str">
        <f>IF(ISBLANK(StNrG12),"spielfrei",NameG12)</f>
        <v>Jensen H.</v>
      </c>
      <c r="I17" s="113"/>
      <c r="J17" s="113"/>
      <c r="K17" s="113"/>
      <c r="L17" s="112"/>
      <c r="M17" s="47">
        <v>13</v>
      </c>
      <c r="N17" s="34" t="s">
        <v>6</v>
      </c>
      <c r="O17" s="48">
        <v>11</v>
      </c>
      <c r="P17" s="47">
        <v>11</v>
      </c>
      <c r="Q17" s="34" t="s">
        <v>6</v>
      </c>
      <c r="R17" s="48">
        <v>6</v>
      </c>
      <c r="S17" s="47">
        <v>11</v>
      </c>
      <c r="T17" s="34" t="s">
        <v>6</v>
      </c>
      <c r="U17" s="48">
        <v>7</v>
      </c>
      <c r="V17" s="47"/>
      <c r="W17" s="34" t="s">
        <v>6</v>
      </c>
      <c r="X17" s="48"/>
      <c r="Y17" s="47"/>
      <c r="Z17" s="34" t="s">
        <v>6</v>
      </c>
      <c r="AA17" s="48"/>
      <c r="AB17" s="47">
        <f t="shared" si="19"/>
        <v>3</v>
      </c>
      <c r="AC17" s="34" t="s">
        <v>6</v>
      </c>
      <c r="AD17" s="52">
        <f t="shared" si="20"/>
        <v>0</v>
      </c>
      <c r="AF17" s="1" t="str">
        <f>CONCATENATE("[",StNrG11,"] ",NameG11)</f>
        <v>[49] Kotschenreuther</v>
      </c>
      <c r="AG17" s="1" t="str">
        <f>CONCATENATE("[",StNrG12,"] ",NameG12)</f>
        <v>[50] Jensen H.</v>
      </c>
      <c r="AH17" s="1">
        <f t="shared" si="22"/>
        <v>1</v>
      </c>
      <c r="AI17" s="1">
        <f t="shared" si="23"/>
        <v>1</v>
      </c>
      <c r="AJ17" s="1">
        <f t="shared" si="24"/>
        <v>1</v>
      </c>
      <c r="AK17" s="1">
        <f t="shared" si="25"/>
        <v>0</v>
      </c>
      <c r="AL17" s="1">
        <f t="shared" si="26"/>
        <v>0</v>
      </c>
      <c r="AP17" s="1">
        <f t="shared" si="27"/>
        <v>0</v>
      </c>
      <c r="AQ17" s="1">
        <f t="shared" si="28"/>
        <v>0</v>
      </c>
      <c r="AR17" s="1">
        <f t="shared" si="29"/>
        <v>0</v>
      </c>
      <c r="AS17" s="1">
        <f t="shared" si="30"/>
        <v>0</v>
      </c>
      <c r="AT17" s="1">
        <f t="shared" si="31"/>
        <v>0</v>
      </c>
    </row>
    <row r="18" spans="1:46" ht="13.5" customHeight="1">
      <c r="A18" s="51" t="s">
        <v>23</v>
      </c>
      <c r="B18" s="20">
        <f>IF(ISBLANK(Zeit1G1),"",Zeit3G1)</f>
        <v>0.4791666666666667</v>
      </c>
      <c r="C18" s="29">
        <f t="shared" si="21"/>
        <v>97</v>
      </c>
      <c r="D18" s="29">
        <f>IF(ISBLANK(Ti1G1),"",Ti1G1)</f>
        <v>11</v>
      </c>
      <c r="E18" s="111" t="str">
        <f>IF(ISBLANK(StNrG12),"spielfrei",NameG12)</f>
        <v>Jensen H.</v>
      </c>
      <c r="F18" s="112"/>
      <c r="G18" s="29" t="s">
        <v>7</v>
      </c>
      <c r="H18" s="111" t="str">
        <f>IF(ISBLANK(StNrG16),"spielfrei",NameG16)</f>
        <v>Didion</v>
      </c>
      <c r="I18" s="113"/>
      <c r="J18" s="113"/>
      <c r="K18" s="113"/>
      <c r="L18" s="112"/>
      <c r="M18" s="47">
        <v>9</v>
      </c>
      <c r="N18" s="34" t="s">
        <v>6</v>
      </c>
      <c r="O18" s="48">
        <v>11</v>
      </c>
      <c r="P18" s="47">
        <v>4</v>
      </c>
      <c r="Q18" s="34" t="s">
        <v>6</v>
      </c>
      <c r="R18" s="48">
        <v>11</v>
      </c>
      <c r="S18" s="47">
        <v>5</v>
      </c>
      <c r="T18" s="34" t="s">
        <v>6</v>
      </c>
      <c r="U18" s="48">
        <v>11</v>
      </c>
      <c r="V18" s="47"/>
      <c r="W18" s="34" t="s">
        <v>6</v>
      </c>
      <c r="X18" s="48"/>
      <c r="Y18" s="47"/>
      <c r="Z18" s="34" t="s">
        <v>6</v>
      </c>
      <c r="AA18" s="48"/>
      <c r="AB18" s="47">
        <f t="shared" si="19"/>
        <v>0</v>
      </c>
      <c r="AC18" s="34" t="s">
        <v>6</v>
      </c>
      <c r="AD18" s="52">
        <f t="shared" si="20"/>
        <v>3</v>
      </c>
      <c r="AF18" s="1" t="str">
        <f>CONCATENATE("[",StNrG12,"] ",NameG12)</f>
        <v>[50] Jensen H.</v>
      </c>
      <c r="AG18" s="1" t="str">
        <f>CONCATENATE("[",StNrG16,"] ",NameG16)</f>
        <v>[45] Didion</v>
      </c>
      <c r="AH18" s="1">
        <f t="shared" si="22"/>
        <v>0</v>
      </c>
      <c r="AI18" s="1">
        <f t="shared" si="23"/>
        <v>0</v>
      </c>
      <c r="AJ18" s="1">
        <f t="shared" si="24"/>
        <v>0</v>
      </c>
      <c r="AK18" s="1">
        <f t="shared" si="25"/>
        <v>0</v>
      </c>
      <c r="AL18" s="1">
        <f t="shared" si="26"/>
        <v>0</v>
      </c>
      <c r="AP18" s="1">
        <f t="shared" si="27"/>
        <v>1</v>
      </c>
      <c r="AQ18" s="1">
        <f t="shared" si="28"/>
        <v>1</v>
      </c>
      <c r="AR18" s="1">
        <f t="shared" si="29"/>
        <v>1</v>
      </c>
      <c r="AS18" s="1">
        <f t="shared" si="30"/>
        <v>0</v>
      </c>
      <c r="AT18" s="1">
        <f t="shared" si="31"/>
        <v>0</v>
      </c>
    </row>
    <row r="19" spans="1:46" ht="13.5" customHeight="1">
      <c r="A19" s="51" t="s">
        <v>24</v>
      </c>
      <c r="B19" s="20">
        <f>IF(ISBLANK(Zeit1G1),"",Zeit3G1)</f>
        <v>0.4791666666666667</v>
      </c>
      <c r="C19" s="29">
        <f t="shared" si="21"/>
        <v>98</v>
      </c>
      <c r="D19" s="29">
        <f>IF(ISBLANK(Ti2G1),"",Ti2G1)</f>
        <v>12</v>
      </c>
      <c r="E19" s="111" t="str">
        <f>IF(ISBLANK(StNrG13),"spielfrei",NameG13)</f>
        <v>Herres</v>
      </c>
      <c r="F19" s="112"/>
      <c r="G19" s="29" t="s">
        <v>7</v>
      </c>
      <c r="H19" s="111" t="str">
        <f>IF(ISBLANK(StNrG11),"spielfrei",NameG11)</f>
        <v>Kotschenreuther</v>
      </c>
      <c r="I19" s="113"/>
      <c r="J19" s="113"/>
      <c r="K19" s="113"/>
      <c r="L19" s="112"/>
      <c r="M19" s="47">
        <v>5</v>
      </c>
      <c r="N19" s="34" t="s">
        <v>6</v>
      </c>
      <c r="O19" s="48">
        <v>11</v>
      </c>
      <c r="P19" s="47">
        <v>1</v>
      </c>
      <c r="Q19" s="34" t="s">
        <v>6</v>
      </c>
      <c r="R19" s="48">
        <v>11</v>
      </c>
      <c r="S19" s="47">
        <v>8</v>
      </c>
      <c r="T19" s="34" t="s">
        <v>6</v>
      </c>
      <c r="U19" s="48">
        <v>11</v>
      </c>
      <c r="V19" s="47"/>
      <c r="W19" s="34" t="s">
        <v>6</v>
      </c>
      <c r="X19" s="48"/>
      <c r="Y19" s="47"/>
      <c r="Z19" s="34" t="s">
        <v>6</v>
      </c>
      <c r="AA19" s="48"/>
      <c r="AB19" s="47">
        <f t="shared" si="19"/>
        <v>0</v>
      </c>
      <c r="AC19" s="34" t="s">
        <v>6</v>
      </c>
      <c r="AD19" s="52">
        <f t="shared" si="20"/>
        <v>3</v>
      </c>
      <c r="AF19" s="1" t="str">
        <f>CONCATENATE("[",StNrG13,"] ",NameG13)</f>
        <v>[47] Herres</v>
      </c>
      <c r="AG19" s="1" t="str">
        <f>CONCATENATE("[",StNrG11,"] ",NameG11)</f>
        <v>[49] Kotschenreuther</v>
      </c>
      <c r="AH19" s="1">
        <f t="shared" si="22"/>
        <v>0</v>
      </c>
      <c r="AI19" s="1">
        <f t="shared" si="23"/>
        <v>0</v>
      </c>
      <c r="AJ19" s="1">
        <f t="shared" si="24"/>
        <v>0</v>
      </c>
      <c r="AK19" s="1">
        <f t="shared" si="25"/>
        <v>0</v>
      </c>
      <c r="AL19" s="1">
        <f t="shared" si="26"/>
        <v>0</v>
      </c>
      <c r="AP19" s="1">
        <f t="shared" si="27"/>
        <v>1</v>
      </c>
      <c r="AQ19" s="1">
        <f t="shared" si="28"/>
        <v>1</v>
      </c>
      <c r="AR19" s="1">
        <f t="shared" si="29"/>
        <v>1</v>
      </c>
      <c r="AS19" s="1">
        <f t="shared" si="30"/>
        <v>0</v>
      </c>
      <c r="AT19" s="1">
        <f t="shared" si="31"/>
        <v>0</v>
      </c>
    </row>
    <row r="20" spans="1:46" ht="13.5" customHeight="1">
      <c r="A20" s="51" t="s">
        <v>25</v>
      </c>
      <c r="B20" s="20">
        <f>IF(ISBLANK(Zeit1G1),"",Zeit3G1)</f>
        <v>0.4791666666666667</v>
      </c>
      <c r="C20" s="29">
        <f t="shared" si="21"/>
        <v>99</v>
      </c>
      <c r="D20" s="29">
        <f>IF(ISBLANK(Ti3G1),"",Ti3G1)</f>
        <v>13</v>
      </c>
      <c r="E20" s="111" t="str">
        <f>IF(ISBLANK(StNrG14),"spielfrei",NameG14)</f>
        <v>Müller</v>
      </c>
      <c r="F20" s="112"/>
      <c r="G20" s="29" t="s">
        <v>7</v>
      </c>
      <c r="H20" s="111" t="str">
        <f>IF(ISBLANK(StNrG15),"spielfrei",NameG15)</f>
        <v>Gosemann</v>
      </c>
      <c r="I20" s="113"/>
      <c r="J20" s="113"/>
      <c r="K20" s="113"/>
      <c r="L20" s="112"/>
      <c r="M20" s="47">
        <v>3</v>
      </c>
      <c r="N20" s="34" t="s">
        <v>6</v>
      </c>
      <c r="O20" s="48">
        <v>11</v>
      </c>
      <c r="P20" s="47">
        <v>5</v>
      </c>
      <c r="Q20" s="34" t="s">
        <v>6</v>
      </c>
      <c r="R20" s="48">
        <v>11</v>
      </c>
      <c r="S20" s="47">
        <v>3</v>
      </c>
      <c r="T20" s="34" t="s">
        <v>6</v>
      </c>
      <c r="U20" s="48">
        <v>11</v>
      </c>
      <c r="V20" s="47"/>
      <c r="W20" s="34" t="s">
        <v>6</v>
      </c>
      <c r="X20" s="48"/>
      <c r="Y20" s="47"/>
      <c r="Z20" s="34" t="s">
        <v>6</v>
      </c>
      <c r="AA20" s="48"/>
      <c r="AB20" s="47">
        <f t="shared" si="19"/>
        <v>0</v>
      </c>
      <c r="AC20" s="34" t="s">
        <v>6</v>
      </c>
      <c r="AD20" s="52">
        <f t="shared" si="20"/>
        <v>3</v>
      </c>
      <c r="AF20" s="1" t="str">
        <f>CONCATENATE("[",StNrG14,"] ",NameG14)</f>
        <v>[52] Müller</v>
      </c>
      <c r="AG20" s="1" t="str">
        <f>CONCATENATE("[",StNrG15,"] ",NameG15)</f>
        <v>[46] Gosemann</v>
      </c>
      <c r="AH20" s="1">
        <f t="shared" si="22"/>
        <v>0</v>
      </c>
      <c r="AI20" s="1">
        <f t="shared" si="23"/>
        <v>0</v>
      </c>
      <c r="AJ20" s="1">
        <f t="shared" si="24"/>
        <v>0</v>
      </c>
      <c r="AK20" s="1">
        <f t="shared" si="25"/>
        <v>0</v>
      </c>
      <c r="AL20" s="1">
        <f t="shared" si="26"/>
        <v>0</v>
      </c>
      <c r="AP20" s="1">
        <f t="shared" si="27"/>
        <v>1</v>
      </c>
      <c r="AQ20" s="1">
        <f t="shared" si="28"/>
        <v>1</v>
      </c>
      <c r="AR20" s="1">
        <f t="shared" si="29"/>
        <v>1</v>
      </c>
      <c r="AS20" s="1">
        <f t="shared" si="30"/>
        <v>0</v>
      </c>
      <c r="AT20" s="1">
        <f t="shared" si="31"/>
        <v>0</v>
      </c>
    </row>
    <row r="21" spans="1:46" ht="13.5" customHeight="1">
      <c r="A21" s="51" t="s">
        <v>26</v>
      </c>
      <c r="B21" s="20">
        <f>IF(ISBLANK(Zeit1G1),"",Zeit4G1)</f>
        <v>0.5208333333333334</v>
      </c>
      <c r="C21" s="29">
        <f t="shared" si="21"/>
        <v>100</v>
      </c>
      <c r="D21" s="29">
        <f>IF(ISBLANK(Ti1G1),"",Ti1G1)</f>
        <v>11</v>
      </c>
      <c r="E21" s="111" t="str">
        <f>IF(ISBLANK(StNrG16),"spielfrei",NameG16)</f>
        <v>Didion</v>
      </c>
      <c r="F21" s="112"/>
      <c r="G21" s="29" t="s">
        <v>7</v>
      </c>
      <c r="H21" s="111" t="str">
        <f>IF(ISBLANK(StNrG15),"spielfrei",NameG15)</f>
        <v>Gosemann</v>
      </c>
      <c r="I21" s="113"/>
      <c r="J21" s="113"/>
      <c r="K21" s="113"/>
      <c r="L21" s="112"/>
      <c r="M21" s="47">
        <v>3</v>
      </c>
      <c r="N21" s="34" t="s">
        <v>6</v>
      </c>
      <c r="O21" s="48">
        <v>11</v>
      </c>
      <c r="P21" s="47">
        <v>8</v>
      </c>
      <c r="Q21" s="34" t="s">
        <v>6</v>
      </c>
      <c r="R21" s="48">
        <v>11</v>
      </c>
      <c r="S21" s="47">
        <v>11</v>
      </c>
      <c r="T21" s="34" t="s">
        <v>6</v>
      </c>
      <c r="U21" s="48">
        <v>9</v>
      </c>
      <c r="V21" s="47">
        <v>11</v>
      </c>
      <c r="W21" s="34" t="s">
        <v>6</v>
      </c>
      <c r="X21" s="48">
        <v>8</v>
      </c>
      <c r="Y21" s="47">
        <v>8</v>
      </c>
      <c r="Z21" s="34" t="s">
        <v>6</v>
      </c>
      <c r="AA21" s="48">
        <v>11</v>
      </c>
      <c r="AB21" s="47">
        <f t="shared" si="19"/>
        <v>2</v>
      </c>
      <c r="AC21" s="34" t="s">
        <v>6</v>
      </c>
      <c r="AD21" s="52">
        <f t="shared" si="20"/>
        <v>3</v>
      </c>
      <c r="AF21" s="1" t="str">
        <f>CONCATENATE("[",StNrG16,"] ",NameG16)</f>
        <v>[45] Didion</v>
      </c>
      <c r="AG21" s="1" t="str">
        <f>CONCATENATE("[",StNrG15,"] ",NameG15)</f>
        <v>[46] Gosemann</v>
      </c>
      <c r="AH21" s="1">
        <f t="shared" si="22"/>
        <v>0</v>
      </c>
      <c r="AI21" s="1">
        <f t="shared" si="23"/>
        <v>0</v>
      </c>
      <c r="AJ21" s="1">
        <f t="shared" si="24"/>
        <v>1</v>
      </c>
      <c r="AK21" s="1">
        <f t="shared" si="25"/>
        <v>1</v>
      </c>
      <c r="AL21" s="1">
        <f t="shared" si="26"/>
        <v>0</v>
      </c>
      <c r="AP21" s="1">
        <f t="shared" si="27"/>
        <v>1</v>
      </c>
      <c r="AQ21" s="1">
        <f t="shared" si="28"/>
        <v>1</v>
      </c>
      <c r="AR21" s="1">
        <f t="shared" si="29"/>
        <v>0</v>
      </c>
      <c r="AS21" s="1">
        <f t="shared" si="30"/>
        <v>0</v>
      </c>
      <c r="AT21" s="1">
        <f t="shared" si="31"/>
        <v>1</v>
      </c>
    </row>
    <row r="22" spans="1:46" ht="13.5" customHeight="1">
      <c r="A22" s="51" t="s">
        <v>27</v>
      </c>
      <c r="B22" s="20">
        <f>IF(ISBLANK(Zeit1G1),"",Zeit4G1)</f>
        <v>0.5208333333333334</v>
      </c>
      <c r="C22" s="29">
        <f t="shared" si="21"/>
        <v>101</v>
      </c>
      <c r="D22" s="29">
        <f>IF(ISBLANK(Ti2G1),"",Ti2G1)</f>
        <v>12</v>
      </c>
      <c r="E22" s="111" t="str">
        <f>IF(ISBLANK(StNrG11),"spielfrei",NameG11)</f>
        <v>Kotschenreuther</v>
      </c>
      <c r="F22" s="112"/>
      <c r="G22" s="29" t="s">
        <v>7</v>
      </c>
      <c r="H22" s="111" t="str">
        <f>IF(ISBLANK(StNrG14),"spielfrei",NameG14)</f>
        <v>Müller</v>
      </c>
      <c r="I22" s="113"/>
      <c r="J22" s="113"/>
      <c r="K22" s="113"/>
      <c r="L22" s="112"/>
      <c r="M22" s="47">
        <v>11</v>
      </c>
      <c r="N22" s="34" t="s">
        <v>6</v>
      </c>
      <c r="O22" s="48">
        <v>5</v>
      </c>
      <c r="P22" s="47">
        <v>11</v>
      </c>
      <c r="Q22" s="34" t="s">
        <v>6</v>
      </c>
      <c r="R22" s="48">
        <v>3</v>
      </c>
      <c r="S22" s="47">
        <v>11</v>
      </c>
      <c r="T22" s="34" t="s">
        <v>6</v>
      </c>
      <c r="U22" s="48">
        <v>5</v>
      </c>
      <c r="V22" s="47"/>
      <c r="W22" s="34" t="s">
        <v>6</v>
      </c>
      <c r="X22" s="48"/>
      <c r="Y22" s="47"/>
      <c r="Z22" s="34" t="s">
        <v>6</v>
      </c>
      <c r="AA22" s="48"/>
      <c r="AB22" s="47">
        <f t="shared" si="19"/>
        <v>3</v>
      </c>
      <c r="AC22" s="34" t="s">
        <v>6</v>
      </c>
      <c r="AD22" s="52">
        <f t="shared" si="20"/>
        <v>0</v>
      </c>
      <c r="AF22" s="1" t="str">
        <f>CONCATENATE("[",StNrG11,"] ",NameG11)</f>
        <v>[49] Kotschenreuther</v>
      </c>
      <c r="AG22" s="1" t="str">
        <f>CONCATENATE("[",StNrG14,"] ",NameG14)</f>
        <v>[52] Müller</v>
      </c>
      <c r="AH22" s="1">
        <f>IF(M22&gt;O22,1,0)</f>
        <v>1</v>
      </c>
      <c r="AI22" s="1">
        <f>IF(P22&gt;R22,1,0)</f>
        <v>1</v>
      </c>
      <c r="AJ22" s="1">
        <f>IF(S22&gt;U22,1,0)</f>
        <v>1</v>
      </c>
      <c r="AK22" s="1">
        <f>IF(V22&gt;X22,1,0)</f>
        <v>0</v>
      </c>
      <c r="AL22" s="1">
        <f>IF(Y22&gt;AA22,1,0)</f>
        <v>0</v>
      </c>
      <c r="AP22" s="1">
        <f>IF(M22&lt;O22,1,0)</f>
        <v>0</v>
      </c>
      <c r="AQ22" s="1">
        <f>IF(P22&lt;R22,1,0)</f>
        <v>0</v>
      </c>
      <c r="AR22" s="1">
        <f>IF(S22&lt;U22,1,0)</f>
        <v>0</v>
      </c>
      <c r="AS22" s="1">
        <f>IF(V22&lt;X22,1,0)</f>
        <v>0</v>
      </c>
      <c r="AT22" s="1">
        <f>IF(Y22&lt;AA22,1,0)</f>
        <v>0</v>
      </c>
    </row>
    <row r="23" spans="1:46" ht="13.5" customHeight="1">
      <c r="A23" s="51" t="s">
        <v>28</v>
      </c>
      <c r="B23" s="20">
        <f>IF(ISBLANK(Zeit1G1),"",Zeit4G1)</f>
        <v>0.5208333333333334</v>
      </c>
      <c r="C23" s="29">
        <f t="shared" si="21"/>
        <v>102</v>
      </c>
      <c r="D23" s="29">
        <f>IF(ISBLANK(Ti3G1),"",Ti3G1)</f>
        <v>13</v>
      </c>
      <c r="E23" s="111" t="str">
        <f>IF(ISBLANK(StNrG12),"spielfrei",NameG12)</f>
        <v>Jensen H.</v>
      </c>
      <c r="F23" s="112"/>
      <c r="G23" s="29" t="s">
        <v>7</v>
      </c>
      <c r="H23" s="111" t="str">
        <f>IF(ISBLANK(StNrG13),"spielfrei",NameG13)</f>
        <v>Herres</v>
      </c>
      <c r="I23" s="113"/>
      <c r="J23" s="113"/>
      <c r="K23" s="113"/>
      <c r="L23" s="112"/>
      <c r="M23" s="47">
        <v>11</v>
      </c>
      <c r="N23" s="34" t="s">
        <v>6</v>
      </c>
      <c r="O23" s="48">
        <v>3</v>
      </c>
      <c r="P23" s="47">
        <v>11</v>
      </c>
      <c r="Q23" s="34" t="s">
        <v>6</v>
      </c>
      <c r="R23" s="48">
        <v>6</v>
      </c>
      <c r="S23" s="47">
        <v>11</v>
      </c>
      <c r="T23" s="34" t="s">
        <v>6</v>
      </c>
      <c r="U23" s="48">
        <v>7</v>
      </c>
      <c r="V23" s="47"/>
      <c r="W23" s="34" t="s">
        <v>6</v>
      </c>
      <c r="X23" s="48"/>
      <c r="Y23" s="47"/>
      <c r="Z23" s="34" t="s">
        <v>6</v>
      </c>
      <c r="AA23" s="48"/>
      <c r="AB23" s="47">
        <f t="shared" si="19"/>
        <v>3</v>
      </c>
      <c r="AC23" s="34" t="s">
        <v>6</v>
      </c>
      <c r="AD23" s="52">
        <f t="shared" si="20"/>
        <v>0</v>
      </c>
      <c r="AF23" s="1" t="str">
        <f>CONCATENATE("[",StNrG12,"] ",NameG12)</f>
        <v>[50] Jensen H.</v>
      </c>
      <c r="AG23" s="1" t="str">
        <f>CONCATENATE("[",StNrG13,"] ",NameG13)</f>
        <v>[47] Herres</v>
      </c>
      <c r="AH23" s="1">
        <f>IF(M23&gt;O23,1,0)</f>
        <v>1</v>
      </c>
      <c r="AI23" s="1">
        <f>IF(P23&gt;R23,1,0)</f>
        <v>1</v>
      </c>
      <c r="AJ23" s="1">
        <f>IF(S23&gt;U23,1,0)</f>
        <v>1</v>
      </c>
      <c r="AK23" s="1">
        <f>IF(V23&gt;X23,1,0)</f>
        <v>0</v>
      </c>
      <c r="AL23" s="1">
        <f>IF(Y23&gt;AA23,1,0)</f>
        <v>0</v>
      </c>
      <c r="AP23" s="1">
        <f>IF(M23&lt;O23,1,0)</f>
        <v>0</v>
      </c>
      <c r="AQ23" s="1">
        <f>IF(P23&lt;R23,1,0)</f>
        <v>0</v>
      </c>
      <c r="AR23" s="1">
        <f>IF(S23&lt;U23,1,0)</f>
        <v>0</v>
      </c>
      <c r="AS23" s="1">
        <f>IF(V23&lt;X23,1,0)</f>
        <v>0</v>
      </c>
      <c r="AT23" s="1">
        <f>IF(Y23&lt;AA23,1,0)</f>
        <v>0</v>
      </c>
    </row>
    <row r="24" spans="1:46" ht="13.5" customHeight="1">
      <c r="A24" s="51" t="s">
        <v>29</v>
      </c>
      <c r="B24" s="20">
        <f>IF(ISBLANK(Zeit1G1),"",Zeit5G1)</f>
        <v>0.5625</v>
      </c>
      <c r="C24" s="29">
        <f t="shared" si="21"/>
        <v>103</v>
      </c>
      <c r="D24" s="29">
        <f>IF(ISBLANK(Ti1G1),"",Ti1G1)</f>
        <v>11</v>
      </c>
      <c r="E24" s="111" t="str">
        <f>IF(ISBLANK(StNrG13),"spielfrei",NameG13)</f>
        <v>Herres</v>
      </c>
      <c r="F24" s="112"/>
      <c r="G24" s="29" t="s">
        <v>7</v>
      </c>
      <c r="H24" s="111" t="str">
        <f>IF(ISBLANK(StNrG16),"spielfrei",NameG16)</f>
        <v>Didion</v>
      </c>
      <c r="I24" s="113"/>
      <c r="J24" s="113"/>
      <c r="K24" s="113"/>
      <c r="L24" s="112"/>
      <c r="M24" s="47">
        <v>0</v>
      </c>
      <c r="N24" s="34" t="s">
        <v>6</v>
      </c>
      <c r="O24" s="48">
        <v>11</v>
      </c>
      <c r="P24" s="47">
        <v>8</v>
      </c>
      <c r="Q24" s="34" t="s">
        <v>6</v>
      </c>
      <c r="R24" s="48">
        <v>11</v>
      </c>
      <c r="S24" s="47">
        <v>3</v>
      </c>
      <c r="T24" s="34" t="s">
        <v>6</v>
      </c>
      <c r="U24" s="48">
        <v>11</v>
      </c>
      <c r="V24" s="47"/>
      <c r="W24" s="34" t="s">
        <v>6</v>
      </c>
      <c r="X24" s="48"/>
      <c r="Y24" s="47"/>
      <c r="Z24" s="34" t="s">
        <v>6</v>
      </c>
      <c r="AA24" s="48"/>
      <c r="AB24" s="47">
        <f t="shared" si="19"/>
        <v>0</v>
      </c>
      <c r="AC24" s="34" t="s">
        <v>6</v>
      </c>
      <c r="AD24" s="52">
        <f t="shared" si="20"/>
        <v>3</v>
      </c>
      <c r="AF24" s="1" t="str">
        <f>CONCATENATE("[",StNrG13,"] ",NameG13)</f>
        <v>[47] Herres</v>
      </c>
      <c r="AG24" s="1" t="str">
        <f>CONCATENATE("[",StNrG16,"] ",NameG16)</f>
        <v>[45] Didion</v>
      </c>
      <c r="AH24" s="1">
        <f>IF(M24&gt;O24,1,0)</f>
        <v>0</v>
      </c>
      <c r="AI24" s="1">
        <f>IF(P24&gt;R24,1,0)</f>
        <v>0</v>
      </c>
      <c r="AJ24" s="1">
        <f>IF(S24&gt;U24,1,0)</f>
        <v>0</v>
      </c>
      <c r="AK24" s="1">
        <f>IF(V24&gt;X24,1,0)</f>
        <v>0</v>
      </c>
      <c r="AL24" s="1">
        <f>IF(Y24&gt;AA24,1,0)</f>
        <v>0</v>
      </c>
      <c r="AP24" s="1">
        <f>IF(M24&lt;O24,1,0)</f>
        <v>1</v>
      </c>
      <c r="AQ24" s="1">
        <f>IF(P24&lt;R24,1,0)</f>
        <v>1</v>
      </c>
      <c r="AR24" s="1">
        <f>IF(S24&lt;U24,1,0)</f>
        <v>1</v>
      </c>
      <c r="AS24" s="1">
        <f>IF(V24&lt;X24,1,0)</f>
        <v>0</v>
      </c>
      <c r="AT24" s="1">
        <f>IF(Y24&lt;AA24,1,0)</f>
        <v>0</v>
      </c>
    </row>
    <row r="25" spans="1:46" ht="13.5" customHeight="1">
      <c r="A25" s="51" t="s">
        <v>30</v>
      </c>
      <c r="B25" s="20">
        <f>IF(ISBLANK(Zeit1G1),"",Zeit5G1)</f>
        <v>0.5625</v>
      </c>
      <c r="C25" s="29">
        <f t="shared" si="21"/>
        <v>104</v>
      </c>
      <c r="D25" s="29">
        <f>IF(ISBLANK(Ti2G1),"",Ti2G1)</f>
        <v>12</v>
      </c>
      <c r="E25" s="111" t="str">
        <f>IF(ISBLANK(StNrG14),"spielfrei",NameG14)</f>
        <v>Müller</v>
      </c>
      <c r="F25" s="112"/>
      <c r="G25" s="29" t="s">
        <v>7</v>
      </c>
      <c r="H25" s="111" t="str">
        <f>IF(ISBLANK(StNrG12),"spielfrei",NameG12)</f>
        <v>Jensen H.</v>
      </c>
      <c r="I25" s="113"/>
      <c r="J25" s="113"/>
      <c r="K25" s="113"/>
      <c r="L25" s="112"/>
      <c r="M25" s="47">
        <v>3</v>
      </c>
      <c r="N25" s="34" t="s">
        <v>6</v>
      </c>
      <c r="O25" s="48">
        <v>11</v>
      </c>
      <c r="P25" s="47">
        <v>3</v>
      </c>
      <c r="Q25" s="34" t="s">
        <v>6</v>
      </c>
      <c r="R25" s="48">
        <v>11</v>
      </c>
      <c r="S25" s="47">
        <v>8</v>
      </c>
      <c r="T25" s="34" t="s">
        <v>6</v>
      </c>
      <c r="U25" s="48">
        <v>11</v>
      </c>
      <c r="V25" s="47"/>
      <c r="W25" s="34" t="s">
        <v>6</v>
      </c>
      <c r="X25" s="48"/>
      <c r="Y25" s="47"/>
      <c r="Z25" s="34" t="s">
        <v>6</v>
      </c>
      <c r="AA25" s="48"/>
      <c r="AB25" s="47">
        <f t="shared" si="19"/>
        <v>0</v>
      </c>
      <c r="AC25" s="34" t="s">
        <v>6</v>
      </c>
      <c r="AD25" s="52">
        <f t="shared" si="20"/>
        <v>3</v>
      </c>
      <c r="AF25" s="1" t="str">
        <f>CONCATENATE("[",StNrG14,"] ",NameG14)</f>
        <v>[52] Müller</v>
      </c>
      <c r="AG25" s="1" t="str">
        <f>CONCATENATE("[",StNrG12,"] ",NameG12)</f>
        <v>[50] Jensen H.</v>
      </c>
      <c r="AH25" s="1">
        <f>IF(M25&gt;O25,1,0)</f>
        <v>0</v>
      </c>
      <c r="AI25" s="1">
        <f>IF(P25&gt;R25,1,0)</f>
        <v>0</v>
      </c>
      <c r="AJ25" s="1">
        <f>IF(S25&gt;U25,1,0)</f>
        <v>0</v>
      </c>
      <c r="AK25" s="1">
        <f>IF(V25&gt;X25,1,0)</f>
        <v>0</v>
      </c>
      <c r="AL25" s="1">
        <f>IF(Y25&gt;AA25,1,0)</f>
        <v>0</v>
      </c>
      <c r="AP25" s="1">
        <f>IF(M25&lt;O25,1,0)</f>
        <v>1</v>
      </c>
      <c r="AQ25" s="1">
        <f>IF(P25&lt;R25,1,0)</f>
        <v>1</v>
      </c>
      <c r="AR25" s="1">
        <f>IF(S25&lt;U25,1,0)</f>
        <v>1</v>
      </c>
      <c r="AS25" s="1">
        <f>IF(V25&lt;X25,1,0)</f>
        <v>0</v>
      </c>
      <c r="AT25" s="1">
        <f>IF(Y25&lt;AA25,1,0)</f>
        <v>0</v>
      </c>
    </row>
    <row r="26" spans="1:46" ht="13.5" customHeight="1" thickBot="1">
      <c r="A26" s="53" t="s">
        <v>31</v>
      </c>
      <c r="B26" s="54">
        <f>IF(ISBLANK(Zeit1G1),"",Zeit5G1)</f>
        <v>0.5625</v>
      </c>
      <c r="C26" s="37">
        <f t="shared" si="21"/>
        <v>105</v>
      </c>
      <c r="D26" s="37">
        <f>IF(ISBLANK(Ti3G1),"",Ti3G1)</f>
        <v>13</v>
      </c>
      <c r="E26" s="107" t="str">
        <f>IF(ISBLANK(StNrG15),"spielfrei",NameG15)</f>
        <v>Gosemann</v>
      </c>
      <c r="F26" s="108"/>
      <c r="G26" s="37" t="s">
        <v>7</v>
      </c>
      <c r="H26" s="107" t="str">
        <f>IF(ISBLANK(StNrG11),"spielfrei",NameG11)</f>
        <v>Kotschenreuther</v>
      </c>
      <c r="I26" s="109"/>
      <c r="J26" s="109"/>
      <c r="K26" s="109"/>
      <c r="L26" s="108"/>
      <c r="M26" s="55">
        <v>11</v>
      </c>
      <c r="N26" s="40" t="s">
        <v>6</v>
      </c>
      <c r="O26" s="56">
        <v>7</v>
      </c>
      <c r="P26" s="55">
        <v>20</v>
      </c>
      <c r="Q26" s="40" t="s">
        <v>6</v>
      </c>
      <c r="R26" s="56">
        <v>22</v>
      </c>
      <c r="S26" s="55">
        <v>5</v>
      </c>
      <c r="T26" s="40" t="s">
        <v>6</v>
      </c>
      <c r="U26" s="56">
        <v>11</v>
      </c>
      <c r="V26" s="55">
        <v>11</v>
      </c>
      <c r="W26" s="40" t="s">
        <v>6</v>
      </c>
      <c r="X26" s="56">
        <v>3</v>
      </c>
      <c r="Y26" s="55">
        <v>9</v>
      </c>
      <c r="Z26" s="40" t="s">
        <v>6</v>
      </c>
      <c r="AA26" s="56">
        <v>11</v>
      </c>
      <c r="AB26" s="55">
        <f t="shared" si="19"/>
        <v>2</v>
      </c>
      <c r="AC26" s="40" t="s">
        <v>6</v>
      </c>
      <c r="AD26" s="57">
        <f t="shared" si="20"/>
        <v>3</v>
      </c>
      <c r="AF26" s="1" t="str">
        <f>CONCATENATE("[",StNrG15,"] ",NameG15)</f>
        <v>[46] Gosemann</v>
      </c>
      <c r="AG26" s="1" t="str">
        <f>CONCATENATE("[",StNrG11,"] ",NameG11)</f>
        <v>[49] Kotschenreuther</v>
      </c>
      <c r="AH26" s="1">
        <f>IF(M26&gt;O26,1,0)</f>
        <v>1</v>
      </c>
      <c r="AI26" s="1">
        <f>IF(P26&gt;R26,1,0)</f>
        <v>0</v>
      </c>
      <c r="AJ26" s="1">
        <f>IF(S26&gt;U26,1,0)</f>
        <v>0</v>
      </c>
      <c r="AK26" s="1">
        <f>IF(V26&gt;X26,1,0)</f>
        <v>1</v>
      </c>
      <c r="AL26" s="1">
        <f>IF(Y26&gt;AA26,1,0)</f>
        <v>0</v>
      </c>
      <c r="AP26" s="1">
        <f>IF(M26&lt;O26,1,0)</f>
        <v>0</v>
      </c>
      <c r="AQ26" s="1">
        <f>IF(P26&lt;R26,1,0)</f>
        <v>1</v>
      </c>
      <c r="AR26" s="1">
        <f>IF(S26&lt;U26,1,0)</f>
        <v>1</v>
      </c>
      <c r="AS26" s="1">
        <f>IF(V26&lt;X26,1,0)</f>
        <v>0</v>
      </c>
      <c r="AT26" s="1">
        <f>IF(Y26&lt;AA26,1,0)</f>
        <v>1</v>
      </c>
    </row>
    <row r="28" ht="13.5" thickBot="1"/>
    <row r="29" spans="1:48" ht="25.5">
      <c r="A29" s="115" t="s">
        <v>55</v>
      </c>
      <c r="B29" s="116"/>
      <c r="C29" s="117"/>
      <c r="D29" s="23" t="s">
        <v>4</v>
      </c>
      <c r="E29" s="24" t="s">
        <v>15</v>
      </c>
      <c r="F29" s="25" t="s">
        <v>5</v>
      </c>
      <c r="G29" s="101" t="str">
        <f>IF(ISBLANK(E30),"",LEFT(F30,6))</f>
        <v>Cetin</v>
      </c>
      <c r="H29" s="101"/>
      <c r="I29" s="101"/>
      <c r="J29" s="101" t="str">
        <f>IF(ISBLANK(E31),"",LEFT(F31,6))</f>
        <v>Korban</v>
      </c>
      <c r="K29" s="101"/>
      <c r="L29" s="101"/>
      <c r="M29" s="101" t="str">
        <f>IF(ISBLANK(E32),"",LEFT(F32,6))</f>
        <v>Jensen</v>
      </c>
      <c r="N29" s="101"/>
      <c r="O29" s="101"/>
      <c r="P29" s="101" t="str">
        <f>IF(ISBLANK(E33),"",LEFT(F33,6))</f>
        <v>Vochez</v>
      </c>
      <c r="Q29" s="101"/>
      <c r="R29" s="101"/>
      <c r="S29" s="101" t="str">
        <f>IF(ISBLANK(E34),"",LEFT(F34,6))</f>
        <v>Siegfr</v>
      </c>
      <c r="T29" s="101"/>
      <c r="U29" s="101"/>
      <c r="V29" s="101" t="str">
        <f>IF(ISBLANK(E35),"",LEFT(F35,6))</f>
        <v>Schulz</v>
      </c>
      <c r="W29" s="101"/>
      <c r="X29" s="101"/>
      <c r="Y29" s="101" t="s">
        <v>16</v>
      </c>
      <c r="Z29" s="101"/>
      <c r="AA29" s="101"/>
      <c r="AB29" s="101" t="s">
        <v>17</v>
      </c>
      <c r="AC29" s="101"/>
      <c r="AD29" s="101"/>
      <c r="AE29" s="26" t="s">
        <v>8</v>
      </c>
      <c r="AF29" s="27"/>
      <c r="AG29" s="27" t="str">
        <f>IF(OR(AG30&lt;0,AG31&lt;0,AG32&lt;0,AG33&lt;0,AG34&lt;0,AG35&lt;0),"Ja","")</f>
        <v>Ja</v>
      </c>
      <c r="AH29" s="27">
        <v>1</v>
      </c>
      <c r="AI29" s="27">
        <v>2</v>
      </c>
      <c r="AJ29" s="27">
        <v>3</v>
      </c>
      <c r="AK29" s="27">
        <v>4</v>
      </c>
      <c r="AL29" s="27">
        <v>5</v>
      </c>
      <c r="AM29" s="27">
        <v>6</v>
      </c>
      <c r="AN29" s="27" t="s">
        <v>60</v>
      </c>
      <c r="AO29" s="27"/>
      <c r="AP29" s="27">
        <v>1</v>
      </c>
      <c r="AQ29" s="27">
        <v>2</v>
      </c>
      <c r="AR29" s="27">
        <v>3</v>
      </c>
      <c r="AS29" s="27">
        <v>4</v>
      </c>
      <c r="AT29" s="27">
        <v>5</v>
      </c>
      <c r="AU29" s="27">
        <v>6</v>
      </c>
      <c r="AV29" s="27" t="s">
        <v>60</v>
      </c>
    </row>
    <row r="30" spans="1:48" ht="13.5" customHeight="1">
      <c r="A30" s="118"/>
      <c r="B30" s="119"/>
      <c r="C30" s="120"/>
      <c r="D30" s="28">
        <v>1</v>
      </c>
      <c r="E30" s="29">
        <f>IF(ISBLANK(StNrG21),"",StNrG21)</f>
        <v>44</v>
      </c>
      <c r="F30" s="4" t="str">
        <f>IF(ISBLANK(NameG21),"",NameG21)</f>
        <v>Cetin</v>
      </c>
      <c r="G30" s="30"/>
      <c r="H30" s="31" t="s">
        <v>6</v>
      </c>
      <c r="I30" s="32"/>
      <c r="J30" s="33">
        <f>AB43</f>
        <v>3</v>
      </c>
      <c r="K30" s="34" t="s">
        <v>6</v>
      </c>
      <c r="L30" s="35">
        <f>AD43</f>
        <v>0</v>
      </c>
      <c r="M30" s="33">
        <f>AD45</f>
        <v>3</v>
      </c>
      <c r="N30" s="34" t="s">
        <v>6</v>
      </c>
      <c r="O30" s="35">
        <f>AB45</f>
        <v>0</v>
      </c>
      <c r="P30" s="33">
        <f>AB48</f>
        <v>3</v>
      </c>
      <c r="Q30" s="34" t="s">
        <v>6</v>
      </c>
      <c r="R30" s="35">
        <f>AD48</f>
        <v>0</v>
      </c>
      <c r="S30" s="33">
        <f>AD52</f>
        <v>3</v>
      </c>
      <c r="T30" s="34" t="s">
        <v>6</v>
      </c>
      <c r="U30" s="35">
        <f>AB52</f>
        <v>1</v>
      </c>
      <c r="V30" s="33">
        <f>AB38</f>
        <v>3</v>
      </c>
      <c r="W30" s="34" t="s">
        <v>6</v>
      </c>
      <c r="X30" s="35">
        <f>AD38</f>
        <v>1</v>
      </c>
      <c r="Y30" s="58">
        <f aca="true" t="shared" si="32" ref="Y30:Y35">SUM(G30,J30,M30,P30,S30,V30)</f>
        <v>15</v>
      </c>
      <c r="Z30" s="34" t="s">
        <v>6</v>
      </c>
      <c r="AA30" s="59">
        <f aca="true" t="shared" si="33" ref="AA30:AA35">SUM(I30,L30,O30,R30,U30,X30)</f>
        <v>2</v>
      </c>
      <c r="AB30" s="58">
        <f aca="true" t="shared" si="34" ref="AB30:AB35">AN30</f>
        <v>5</v>
      </c>
      <c r="AC30" s="34" t="s">
        <v>6</v>
      </c>
      <c r="AD30" s="59">
        <f aca="true" t="shared" si="35" ref="AD30:AD35">AV30</f>
        <v>0</v>
      </c>
      <c r="AE30" s="86">
        <f aca="true" t="shared" si="36" ref="AE30:AE35">IF($AG$29&lt;&gt;"Ja","",IF(AG30="X","--",RANK(AG30,AG$30:AG$35)))</f>
        <v>1</v>
      </c>
      <c r="AG30" s="1">
        <f>IF(ISBLANK(StNrG21),"X",(AB30-AD30)*1000+(Y30-AA30)*100)</f>
        <v>6300</v>
      </c>
      <c r="AH30" s="1">
        <f aca="true" t="shared" si="37" ref="AH30:AH35">IF(G30=3,1,0)</f>
        <v>0</v>
      </c>
      <c r="AI30" s="1">
        <f aca="true" t="shared" si="38" ref="AI30:AI35">IF(J30=3,1,0)</f>
        <v>1</v>
      </c>
      <c r="AJ30" s="1">
        <f aca="true" t="shared" si="39" ref="AJ30:AJ35">IF(M30=3,1,0)</f>
        <v>1</v>
      </c>
      <c r="AK30" s="1">
        <f aca="true" t="shared" si="40" ref="AK30:AK35">IF(P30=3,1,0)</f>
        <v>1</v>
      </c>
      <c r="AL30" s="1">
        <f aca="true" t="shared" si="41" ref="AL30:AL35">IF(S30=3,1,0)</f>
        <v>1</v>
      </c>
      <c r="AM30" s="1">
        <f aca="true" t="shared" si="42" ref="AM30:AM35">IF(V30=3,1,0)</f>
        <v>1</v>
      </c>
      <c r="AN30" s="1">
        <f aca="true" t="shared" si="43" ref="AN30:AN35">SUM(AH30:AM30)</f>
        <v>5</v>
      </c>
      <c r="AP30" s="1">
        <f aca="true" t="shared" si="44" ref="AP30:AP35">IF(I30=3,1,0)</f>
        <v>0</v>
      </c>
      <c r="AQ30" s="1">
        <f aca="true" t="shared" si="45" ref="AQ30:AQ35">IF(L30=3,1,0)</f>
        <v>0</v>
      </c>
      <c r="AR30" s="1">
        <f aca="true" t="shared" si="46" ref="AR30:AR35">IF(O30=3,1,0)</f>
        <v>0</v>
      </c>
      <c r="AS30" s="1">
        <f aca="true" t="shared" si="47" ref="AS30:AS35">IF(R30=3,1,0)</f>
        <v>0</v>
      </c>
      <c r="AT30" s="1">
        <f aca="true" t="shared" si="48" ref="AT30:AT35">IF(U30=3,1,0)</f>
        <v>0</v>
      </c>
      <c r="AU30" s="1">
        <f aca="true" t="shared" si="49" ref="AU30:AU35">IF(X30=3,1,0)</f>
        <v>0</v>
      </c>
      <c r="AV30" s="1">
        <f aca="true" t="shared" si="50" ref="AV30:AV35">SUM(AP30:AU30)</f>
        <v>0</v>
      </c>
    </row>
    <row r="31" spans="1:48" ht="13.5" customHeight="1">
      <c r="A31" s="118"/>
      <c r="B31" s="119"/>
      <c r="C31" s="120"/>
      <c r="D31" s="28">
        <v>2</v>
      </c>
      <c r="E31" s="29">
        <f>IF(ISBLANK(StNrG22),"",StNrG22)</f>
        <v>48</v>
      </c>
      <c r="F31" s="4" t="str">
        <f>IF(ISBLANK(NameG22),"",NameG22)</f>
        <v>Korbanek</v>
      </c>
      <c r="G31" s="33">
        <f>AD43</f>
        <v>0</v>
      </c>
      <c r="H31" s="34" t="s">
        <v>6</v>
      </c>
      <c r="I31" s="35">
        <f>AB43</f>
        <v>3</v>
      </c>
      <c r="J31" s="30"/>
      <c r="K31" s="31" t="s">
        <v>6</v>
      </c>
      <c r="L31" s="32"/>
      <c r="M31" s="33">
        <f>AB49</f>
        <v>3</v>
      </c>
      <c r="N31" s="34" t="s">
        <v>6</v>
      </c>
      <c r="O31" s="35">
        <f>AD49</f>
        <v>1</v>
      </c>
      <c r="P31" s="33">
        <f>AD51</f>
        <v>1</v>
      </c>
      <c r="Q31" s="34" t="s">
        <v>6</v>
      </c>
      <c r="R31" s="35">
        <f>AB51</f>
        <v>3</v>
      </c>
      <c r="S31" s="33">
        <f>AB39</f>
        <v>0</v>
      </c>
      <c r="T31" s="34" t="s">
        <v>6</v>
      </c>
      <c r="U31" s="35">
        <f>AD39</f>
        <v>3</v>
      </c>
      <c r="V31" s="33">
        <f>AB44</f>
        <v>0</v>
      </c>
      <c r="W31" s="34" t="s">
        <v>6</v>
      </c>
      <c r="X31" s="35">
        <f>AD44</f>
        <v>3</v>
      </c>
      <c r="Y31" s="33">
        <f t="shared" si="32"/>
        <v>4</v>
      </c>
      <c r="Z31" s="34" t="s">
        <v>6</v>
      </c>
      <c r="AA31" s="35">
        <f t="shared" si="33"/>
        <v>13</v>
      </c>
      <c r="AB31" s="58">
        <f t="shared" si="34"/>
        <v>1</v>
      </c>
      <c r="AC31" s="34" t="s">
        <v>6</v>
      </c>
      <c r="AD31" s="59">
        <f t="shared" si="35"/>
        <v>4</v>
      </c>
      <c r="AE31" s="86">
        <f t="shared" si="36"/>
        <v>5</v>
      </c>
      <c r="AG31" s="1">
        <f>IF(ISBLANK(StNrG22),"X",(AB31-AD31)*1000+(Y31-AA31)*100)</f>
        <v>-3900</v>
      </c>
      <c r="AH31" s="1">
        <f t="shared" si="37"/>
        <v>0</v>
      </c>
      <c r="AI31" s="1">
        <f t="shared" si="38"/>
        <v>0</v>
      </c>
      <c r="AJ31" s="1">
        <f t="shared" si="39"/>
        <v>1</v>
      </c>
      <c r="AK31" s="1">
        <f t="shared" si="40"/>
        <v>0</v>
      </c>
      <c r="AL31" s="1">
        <f t="shared" si="41"/>
        <v>0</v>
      </c>
      <c r="AM31" s="1">
        <f t="shared" si="42"/>
        <v>0</v>
      </c>
      <c r="AN31" s="1">
        <f t="shared" si="43"/>
        <v>1</v>
      </c>
      <c r="AP31" s="1">
        <f t="shared" si="44"/>
        <v>1</v>
      </c>
      <c r="AQ31" s="1">
        <f t="shared" si="45"/>
        <v>0</v>
      </c>
      <c r="AR31" s="1">
        <f t="shared" si="46"/>
        <v>0</v>
      </c>
      <c r="AS31" s="1">
        <f t="shared" si="47"/>
        <v>1</v>
      </c>
      <c r="AT31" s="1">
        <f t="shared" si="48"/>
        <v>1</v>
      </c>
      <c r="AU31" s="1">
        <f t="shared" si="49"/>
        <v>1</v>
      </c>
      <c r="AV31" s="1">
        <f t="shared" si="50"/>
        <v>4</v>
      </c>
    </row>
    <row r="32" spans="1:48" ht="13.5" customHeight="1">
      <c r="A32" s="118"/>
      <c r="B32" s="119"/>
      <c r="C32" s="120"/>
      <c r="D32" s="28">
        <v>3</v>
      </c>
      <c r="E32" s="29">
        <f>IF(ISBLANK(StNrG23),"",StNrG23)</f>
        <v>51</v>
      </c>
      <c r="F32" s="4" t="str">
        <f>IF(ISBLANK(NameG23),"",NameG23)</f>
        <v>Jensen S.</v>
      </c>
      <c r="G32" s="33">
        <f>AB45</f>
        <v>0</v>
      </c>
      <c r="H32" s="34" t="s">
        <v>6</v>
      </c>
      <c r="I32" s="35">
        <f>AD45</f>
        <v>3</v>
      </c>
      <c r="J32" s="33">
        <f>AD49</f>
        <v>1</v>
      </c>
      <c r="K32" s="34" t="s">
        <v>6</v>
      </c>
      <c r="L32" s="35">
        <f>AB49</f>
        <v>3</v>
      </c>
      <c r="M32" s="30"/>
      <c r="N32" s="31" t="s">
        <v>6</v>
      </c>
      <c r="O32" s="32"/>
      <c r="P32" s="33">
        <f>AB40</f>
        <v>1</v>
      </c>
      <c r="Q32" s="34" t="s">
        <v>6</v>
      </c>
      <c r="R32" s="35">
        <f>AD40</f>
        <v>3</v>
      </c>
      <c r="S32" s="33">
        <f>AD42</f>
        <v>0</v>
      </c>
      <c r="T32" s="34" t="s">
        <v>6</v>
      </c>
      <c r="U32" s="35">
        <f>AB42</f>
        <v>3</v>
      </c>
      <c r="V32" s="33">
        <f>AB50</f>
        <v>0</v>
      </c>
      <c r="W32" s="34" t="s">
        <v>6</v>
      </c>
      <c r="X32" s="35">
        <f>AD50</f>
        <v>3</v>
      </c>
      <c r="Y32" s="33">
        <f t="shared" si="32"/>
        <v>2</v>
      </c>
      <c r="Z32" s="34" t="s">
        <v>6</v>
      </c>
      <c r="AA32" s="35">
        <f t="shared" si="33"/>
        <v>15</v>
      </c>
      <c r="AB32" s="58">
        <f t="shared" si="34"/>
        <v>0</v>
      </c>
      <c r="AC32" s="34" t="s">
        <v>6</v>
      </c>
      <c r="AD32" s="59">
        <f t="shared" si="35"/>
        <v>5</v>
      </c>
      <c r="AE32" s="86">
        <f t="shared" si="36"/>
        <v>6</v>
      </c>
      <c r="AG32" s="1">
        <f>IF(ISBLANK(StNrG23),"X",(AB32-AD32)*1000+(Y32-AA32)*100)</f>
        <v>-6300</v>
      </c>
      <c r="AH32" s="1">
        <f t="shared" si="37"/>
        <v>0</v>
      </c>
      <c r="AI32" s="1">
        <f t="shared" si="38"/>
        <v>0</v>
      </c>
      <c r="AJ32" s="1">
        <f t="shared" si="39"/>
        <v>0</v>
      </c>
      <c r="AK32" s="1">
        <f t="shared" si="40"/>
        <v>0</v>
      </c>
      <c r="AL32" s="1">
        <f t="shared" si="41"/>
        <v>0</v>
      </c>
      <c r="AM32" s="1">
        <f t="shared" si="42"/>
        <v>0</v>
      </c>
      <c r="AN32" s="1">
        <f t="shared" si="43"/>
        <v>0</v>
      </c>
      <c r="AP32" s="1">
        <f t="shared" si="44"/>
        <v>1</v>
      </c>
      <c r="AQ32" s="1">
        <f t="shared" si="45"/>
        <v>1</v>
      </c>
      <c r="AR32" s="1">
        <f t="shared" si="46"/>
        <v>0</v>
      </c>
      <c r="AS32" s="1">
        <f t="shared" si="47"/>
        <v>1</v>
      </c>
      <c r="AT32" s="1">
        <f t="shared" si="48"/>
        <v>1</v>
      </c>
      <c r="AU32" s="1">
        <f t="shared" si="49"/>
        <v>1</v>
      </c>
      <c r="AV32" s="1">
        <f t="shared" si="50"/>
        <v>5</v>
      </c>
    </row>
    <row r="33" spans="1:48" ht="13.5" customHeight="1">
      <c r="A33" s="118"/>
      <c r="B33" s="119"/>
      <c r="C33" s="120"/>
      <c r="D33" s="28">
        <v>4</v>
      </c>
      <c r="E33" s="29">
        <f>IF(ISBLANK(StNrG24),"",StNrG24)</f>
        <v>55</v>
      </c>
      <c r="F33" s="4" t="str">
        <f>IF(ISBLANK(NameG24),"",NameG24)</f>
        <v>Vochezer</v>
      </c>
      <c r="G33" s="33">
        <f>AD48</f>
        <v>0</v>
      </c>
      <c r="H33" s="34" t="s">
        <v>6</v>
      </c>
      <c r="I33" s="35">
        <f>AB48</f>
        <v>3</v>
      </c>
      <c r="J33" s="33">
        <f>AB51</f>
        <v>3</v>
      </c>
      <c r="K33" s="34" t="s">
        <v>6</v>
      </c>
      <c r="L33" s="35">
        <f>AD51</f>
        <v>1</v>
      </c>
      <c r="M33" s="33">
        <f>AD40</f>
        <v>3</v>
      </c>
      <c r="N33" s="34" t="s">
        <v>6</v>
      </c>
      <c r="O33" s="35">
        <f>AB40</f>
        <v>1</v>
      </c>
      <c r="P33" s="30"/>
      <c r="Q33" s="31" t="s">
        <v>6</v>
      </c>
      <c r="R33" s="32"/>
      <c r="S33" s="33">
        <f>AB46</f>
        <v>2</v>
      </c>
      <c r="T33" s="34" t="s">
        <v>6</v>
      </c>
      <c r="U33" s="35">
        <f>AD46</f>
        <v>3</v>
      </c>
      <c r="V33" s="33">
        <f>AD41</f>
        <v>1</v>
      </c>
      <c r="W33" s="34" t="s">
        <v>6</v>
      </c>
      <c r="X33" s="35">
        <f>AB41</f>
        <v>3</v>
      </c>
      <c r="Y33" s="33">
        <f t="shared" si="32"/>
        <v>9</v>
      </c>
      <c r="Z33" s="34" t="s">
        <v>6</v>
      </c>
      <c r="AA33" s="35">
        <f t="shared" si="33"/>
        <v>11</v>
      </c>
      <c r="AB33" s="58">
        <f t="shared" si="34"/>
        <v>2</v>
      </c>
      <c r="AC33" s="34" t="s">
        <v>6</v>
      </c>
      <c r="AD33" s="59">
        <f t="shared" si="35"/>
        <v>3</v>
      </c>
      <c r="AE33" s="86">
        <f t="shared" si="36"/>
        <v>4</v>
      </c>
      <c r="AG33" s="1">
        <f>IF(ISBLANK(StNrG24),"X",(AB33-AD33)*1000+(Y33-AA33)*100)</f>
        <v>-1200</v>
      </c>
      <c r="AH33" s="1">
        <f t="shared" si="37"/>
        <v>0</v>
      </c>
      <c r="AI33" s="1">
        <f t="shared" si="38"/>
        <v>1</v>
      </c>
      <c r="AJ33" s="1">
        <f t="shared" si="39"/>
        <v>1</v>
      </c>
      <c r="AK33" s="1">
        <f t="shared" si="40"/>
        <v>0</v>
      </c>
      <c r="AL33" s="1">
        <f t="shared" si="41"/>
        <v>0</v>
      </c>
      <c r="AM33" s="1">
        <f t="shared" si="42"/>
        <v>0</v>
      </c>
      <c r="AN33" s="1">
        <f t="shared" si="43"/>
        <v>2</v>
      </c>
      <c r="AP33" s="1">
        <f t="shared" si="44"/>
        <v>1</v>
      </c>
      <c r="AQ33" s="1">
        <f t="shared" si="45"/>
        <v>0</v>
      </c>
      <c r="AR33" s="1">
        <f t="shared" si="46"/>
        <v>0</v>
      </c>
      <c r="AS33" s="1">
        <f t="shared" si="47"/>
        <v>0</v>
      </c>
      <c r="AT33" s="1">
        <f t="shared" si="48"/>
        <v>1</v>
      </c>
      <c r="AU33" s="1">
        <f t="shared" si="49"/>
        <v>1</v>
      </c>
      <c r="AV33" s="1">
        <f t="shared" si="50"/>
        <v>3</v>
      </c>
    </row>
    <row r="34" spans="1:48" ht="13.5" customHeight="1">
      <c r="A34" s="118"/>
      <c r="B34" s="119"/>
      <c r="C34" s="120"/>
      <c r="D34" s="28">
        <v>5</v>
      </c>
      <c r="E34" s="29">
        <f>IF(ISBLANK(StNrG25),"",StNrG25)</f>
        <v>54</v>
      </c>
      <c r="F34" s="4" t="str">
        <f>IF(ISBLANK(NameG25),"",NameG25)</f>
        <v>Siegfried</v>
      </c>
      <c r="G34" s="33">
        <f>AB52</f>
        <v>1</v>
      </c>
      <c r="H34" s="34" t="s">
        <v>6</v>
      </c>
      <c r="I34" s="35">
        <f>AD52</f>
        <v>3</v>
      </c>
      <c r="J34" s="33">
        <f>AD39</f>
        <v>3</v>
      </c>
      <c r="K34" s="34" t="s">
        <v>6</v>
      </c>
      <c r="L34" s="35">
        <f>AB39</f>
        <v>0</v>
      </c>
      <c r="M34" s="33">
        <f>AB42</f>
        <v>3</v>
      </c>
      <c r="N34" s="34" t="s">
        <v>6</v>
      </c>
      <c r="O34" s="35">
        <f>AD42</f>
        <v>0</v>
      </c>
      <c r="P34" s="33">
        <f>AD46</f>
        <v>3</v>
      </c>
      <c r="Q34" s="34" t="s">
        <v>6</v>
      </c>
      <c r="R34" s="35">
        <f>AB46</f>
        <v>2</v>
      </c>
      <c r="S34" s="30"/>
      <c r="T34" s="31" t="s">
        <v>6</v>
      </c>
      <c r="U34" s="32"/>
      <c r="V34" s="33">
        <f>AD47</f>
        <v>0</v>
      </c>
      <c r="W34" s="34" t="s">
        <v>6</v>
      </c>
      <c r="X34" s="35">
        <f>AB47</f>
        <v>3</v>
      </c>
      <c r="Y34" s="33">
        <f t="shared" si="32"/>
        <v>10</v>
      </c>
      <c r="Z34" s="34" t="s">
        <v>6</v>
      </c>
      <c r="AA34" s="35">
        <f t="shared" si="33"/>
        <v>8</v>
      </c>
      <c r="AB34" s="58">
        <f t="shared" si="34"/>
        <v>3</v>
      </c>
      <c r="AC34" s="34" t="s">
        <v>6</v>
      </c>
      <c r="AD34" s="59">
        <f t="shared" si="35"/>
        <v>2</v>
      </c>
      <c r="AE34" s="86">
        <f t="shared" si="36"/>
        <v>3</v>
      </c>
      <c r="AG34" s="1">
        <f>IF(ISBLANK(StNrG25),"X",(AB34-AD34)*1000+(Y34-AA34)*100)</f>
        <v>1200</v>
      </c>
      <c r="AH34" s="1">
        <f t="shared" si="37"/>
        <v>0</v>
      </c>
      <c r="AI34" s="1">
        <f t="shared" si="38"/>
        <v>1</v>
      </c>
      <c r="AJ34" s="1">
        <f t="shared" si="39"/>
        <v>1</v>
      </c>
      <c r="AK34" s="1">
        <f t="shared" si="40"/>
        <v>1</v>
      </c>
      <c r="AL34" s="1">
        <f t="shared" si="41"/>
        <v>0</v>
      </c>
      <c r="AM34" s="1">
        <f t="shared" si="42"/>
        <v>0</v>
      </c>
      <c r="AN34" s="1">
        <f t="shared" si="43"/>
        <v>3</v>
      </c>
      <c r="AP34" s="1">
        <f t="shared" si="44"/>
        <v>1</v>
      </c>
      <c r="AQ34" s="1">
        <f t="shared" si="45"/>
        <v>0</v>
      </c>
      <c r="AR34" s="1">
        <f t="shared" si="46"/>
        <v>0</v>
      </c>
      <c r="AS34" s="1">
        <f t="shared" si="47"/>
        <v>0</v>
      </c>
      <c r="AT34" s="1">
        <f t="shared" si="48"/>
        <v>0</v>
      </c>
      <c r="AU34" s="1">
        <f t="shared" si="49"/>
        <v>1</v>
      </c>
      <c r="AV34" s="1">
        <f t="shared" si="50"/>
        <v>2</v>
      </c>
    </row>
    <row r="35" spans="1:48" ht="13.5" thickBot="1">
      <c r="A35" s="121"/>
      <c r="B35" s="122"/>
      <c r="C35" s="123"/>
      <c r="D35" s="36">
        <v>6</v>
      </c>
      <c r="E35" s="37">
        <f>IF(ISBLANK(StNrG26),"",StNrG26)</f>
        <v>53</v>
      </c>
      <c r="F35" s="38" t="str">
        <f>IF(ISBLANK(NameG26),"",NameG26)</f>
        <v>Schulz</v>
      </c>
      <c r="G35" s="39">
        <f>AD38</f>
        <v>1</v>
      </c>
      <c r="H35" s="40" t="s">
        <v>6</v>
      </c>
      <c r="I35" s="41">
        <f>AB38</f>
        <v>3</v>
      </c>
      <c r="J35" s="39">
        <f>AD44</f>
        <v>3</v>
      </c>
      <c r="K35" s="40" t="s">
        <v>6</v>
      </c>
      <c r="L35" s="41">
        <f>AB44</f>
        <v>0</v>
      </c>
      <c r="M35" s="39">
        <f>AD50</f>
        <v>3</v>
      </c>
      <c r="N35" s="40" t="s">
        <v>6</v>
      </c>
      <c r="O35" s="41">
        <f>AB50</f>
        <v>0</v>
      </c>
      <c r="P35" s="39">
        <f>AB41</f>
        <v>3</v>
      </c>
      <c r="Q35" s="40" t="s">
        <v>6</v>
      </c>
      <c r="R35" s="41">
        <f>AD41</f>
        <v>1</v>
      </c>
      <c r="S35" s="39">
        <f>AB47</f>
        <v>3</v>
      </c>
      <c r="T35" s="40" t="s">
        <v>6</v>
      </c>
      <c r="U35" s="41">
        <f>AD47</f>
        <v>0</v>
      </c>
      <c r="V35" s="42"/>
      <c r="W35" s="43" t="s">
        <v>6</v>
      </c>
      <c r="X35" s="44"/>
      <c r="Y35" s="39">
        <f t="shared" si="32"/>
        <v>13</v>
      </c>
      <c r="Z35" s="40" t="s">
        <v>6</v>
      </c>
      <c r="AA35" s="41">
        <f t="shared" si="33"/>
        <v>4</v>
      </c>
      <c r="AB35" s="60">
        <f t="shared" si="34"/>
        <v>4</v>
      </c>
      <c r="AC35" s="40" t="s">
        <v>6</v>
      </c>
      <c r="AD35" s="61">
        <f t="shared" si="35"/>
        <v>1</v>
      </c>
      <c r="AE35" s="87">
        <f t="shared" si="36"/>
        <v>2</v>
      </c>
      <c r="AG35" s="1">
        <f>IF(ISBLANK(StNrG26),"X",(AB35-AD35)*1000+(Y35-AA35)*100)</f>
        <v>3900</v>
      </c>
      <c r="AH35" s="1">
        <f t="shared" si="37"/>
        <v>0</v>
      </c>
      <c r="AI35" s="1">
        <f t="shared" si="38"/>
        <v>1</v>
      </c>
      <c r="AJ35" s="1">
        <f t="shared" si="39"/>
        <v>1</v>
      </c>
      <c r="AK35" s="1">
        <f t="shared" si="40"/>
        <v>1</v>
      </c>
      <c r="AL35" s="1">
        <f t="shared" si="41"/>
        <v>1</v>
      </c>
      <c r="AM35" s="1">
        <f t="shared" si="42"/>
        <v>0</v>
      </c>
      <c r="AN35" s="1">
        <f t="shared" si="43"/>
        <v>4</v>
      </c>
      <c r="AP35" s="1">
        <f t="shared" si="44"/>
        <v>1</v>
      </c>
      <c r="AQ35" s="1">
        <f t="shared" si="45"/>
        <v>0</v>
      </c>
      <c r="AR35" s="1">
        <f t="shared" si="46"/>
        <v>0</v>
      </c>
      <c r="AS35" s="1">
        <f t="shared" si="47"/>
        <v>0</v>
      </c>
      <c r="AT35" s="1">
        <f t="shared" si="48"/>
        <v>0</v>
      </c>
      <c r="AU35" s="1">
        <f t="shared" si="49"/>
        <v>0</v>
      </c>
      <c r="AV35" s="1">
        <f t="shared" si="50"/>
        <v>1</v>
      </c>
    </row>
    <row r="36" spans="1:30" ht="12.75">
      <c r="A36" s="102" t="s">
        <v>1</v>
      </c>
      <c r="B36" s="104" t="s">
        <v>2</v>
      </c>
      <c r="C36" s="105" t="s">
        <v>35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50"/>
    </row>
    <row r="37" spans="1:30" ht="12.75">
      <c r="A37" s="103"/>
      <c r="B37" s="114"/>
      <c r="C37" s="114"/>
      <c r="D37" s="45" t="s">
        <v>3</v>
      </c>
      <c r="E37" s="114" t="s">
        <v>34</v>
      </c>
      <c r="F37" s="114"/>
      <c r="G37" s="114"/>
      <c r="H37" s="114"/>
      <c r="I37" s="114"/>
      <c r="J37" s="114"/>
      <c r="K37" s="114"/>
      <c r="L37" s="114"/>
      <c r="M37" s="114" t="s">
        <v>14</v>
      </c>
      <c r="N37" s="114"/>
      <c r="O37" s="114"/>
      <c r="P37" s="114" t="s">
        <v>13</v>
      </c>
      <c r="Q37" s="114"/>
      <c r="R37" s="114"/>
      <c r="S37" s="114" t="s">
        <v>12</v>
      </c>
      <c r="T37" s="114"/>
      <c r="U37" s="114"/>
      <c r="V37" s="114" t="s">
        <v>11</v>
      </c>
      <c r="W37" s="114"/>
      <c r="X37" s="114"/>
      <c r="Y37" s="114" t="s">
        <v>10</v>
      </c>
      <c r="Z37" s="114"/>
      <c r="AA37" s="114"/>
      <c r="AB37" s="114" t="s">
        <v>9</v>
      </c>
      <c r="AC37" s="114"/>
      <c r="AD37" s="100"/>
    </row>
    <row r="38" spans="1:46" ht="13.5" customHeight="1">
      <c r="A38" s="51" t="s">
        <v>0</v>
      </c>
      <c r="B38" s="20">
        <f>IF(ISBLANK(Zeit1G2),"",Zeit1G2)</f>
        <v>0.4166666666666667</v>
      </c>
      <c r="C38" s="29">
        <f>IF(ISBLANK(NrG2),"",NrG2)</f>
        <v>106</v>
      </c>
      <c r="D38" s="29">
        <f>IF(ISBLANK(Ti1G2),"",Ti1G2)</f>
        <v>11</v>
      </c>
      <c r="E38" s="111" t="str">
        <f>IF(ISBLANK(StNrG21),"spielfrei",NameG21)</f>
        <v>Cetin</v>
      </c>
      <c r="F38" s="112"/>
      <c r="G38" s="29" t="s">
        <v>7</v>
      </c>
      <c r="H38" s="111" t="str">
        <f>IF(ISBLANK(StNrG26),"spielfrei",NameG26)</f>
        <v>Schulz</v>
      </c>
      <c r="I38" s="113"/>
      <c r="J38" s="113"/>
      <c r="K38" s="113"/>
      <c r="L38" s="112"/>
      <c r="M38" s="47">
        <v>11</v>
      </c>
      <c r="N38" s="34" t="s">
        <v>6</v>
      </c>
      <c r="O38" s="48">
        <v>3</v>
      </c>
      <c r="P38" s="47">
        <v>11</v>
      </c>
      <c r="Q38" s="34" t="s">
        <v>6</v>
      </c>
      <c r="R38" s="48">
        <v>8</v>
      </c>
      <c r="S38" s="47">
        <v>6</v>
      </c>
      <c r="T38" s="34" t="s">
        <v>6</v>
      </c>
      <c r="U38" s="48">
        <v>11</v>
      </c>
      <c r="V38" s="47">
        <v>11</v>
      </c>
      <c r="W38" s="34" t="s">
        <v>6</v>
      </c>
      <c r="X38" s="48">
        <v>9</v>
      </c>
      <c r="Y38" s="47"/>
      <c r="Z38" s="34" t="s">
        <v>6</v>
      </c>
      <c r="AA38" s="48"/>
      <c r="AB38" s="47">
        <f aca="true" t="shared" si="51" ref="AB38:AB52">SUM(AH38:AL38)</f>
        <v>3</v>
      </c>
      <c r="AC38" s="34" t="s">
        <v>6</v>
      </c>
      <c r="AD38" s="52">
        <f aca="true" t="shared" si="52" ref="AD38:AD52">SUM(AP38:AT38)</f>
        <v>1</v>
      </c>
      <c r="AF38" s="1" t="str">
        <f>CONCATENATE("[",StNrG21,"] ",NameG21)</f>
        <v>[44] Cetin</v>
      </c>
      <c r="AG38" s="1" t="str">
        <f>CONCATENATE("[",StNrG26,"] ",NameG26)</f>
        <v>[53] Schulz</v>
      </c>
      <c r="AH38" s="1">
        <f>IF(M38&gt;O38,1,0)</f>
        <v>1</v>
      </c>
      <c r="AI38" s="1">
        <f>IF(P38&gt;R38,1,0)</f>
        <v>1</v>
      </c>
      <c r="AJ38" s="1">
        <f>IF(S38&gt;U38,1,0)</f>
        <v>0</v>
      </c>
      <c r="AK38" s="1">
        <f>IF(V38&gt;X38,1,0)</f>
        <v>1</v>
      </c>
      <c r="AL38" s="1">
        <f>IF(Y38&gt;AA38,1,0)</f>
        <v>0</v>
      </c>
      <c r="AP38" s="1">
        <f>IF(M38&lt;O38,1,0)</f>
        <v>0</v>
      </c>
      <c r="AQ38" s="1">
        <f>IF(P38&lt;R38,1,0)</f>
        <v>0</v>
      </c>
      <c r="AR38" s="1">
        <f>IF(S38&lt;U38,1,0)</f>
        <v>1</v>
      </c>
      <c r="AS38" s="1">
        <f>IF(V38&lt;X38,1,0)</f>
        <v>0</v>
      </c>
      <c r="AT38" s="1">
        <f>IF(Y38&lt;AA38,1,0)</f>
        <v>0</v>
      </c>
    </row>
    <row r="39" spans="1:46" ht="13.5" customHeight="1">
      <c r="A39" s="51" t="s">
        <v>18</v>
      </c>
      <c r="B39" s="20">
        <f>IF(ISBLANK(Zeit1G2),"",Zeit1G2)</f>
        <v>0.4166666666666667</v>
      </c>
      <c r="C39" s="29">
        <f aca="true" t="shared" si="53" ref="C39:C52">IF(ISBLANK(NrG2),"",C38+1)</f>
        <v>107</v>
      </c>
      <c r="D39" s="29">
        <f>IF(ISBLANK(Ti2G2),"",Ti2G2)</f>
        <v>12</v>
      </c>
      <c r="E39" s="111" t="str">
        <f>IF(ISBLANK(StNrG22),"spielfrei",NameG22)</f>
        <v>Korbanek</v>
      </c>
      <c r="F39" s="112"/>
      <c r="G39" s="29" t="s">
        <v>7</v>
      </c>
      <c r="H39" s="111" t="str">
        <f>IF(ISBLANK(StNrG25),"spielfrei",NameG25)</f>
        <v>Siegfried</v>
      </c>
      <c r="I39" s="113"/>
      <c r="J39" s="113"/>
      <c r="K39" s="113"/>
      <c r="L39" s="112"/>
      <c r="M39" s="47">
        <v>12</v>
      </c>
      <c r="N39" s="34" t="s">
        <v>6</v>
      </c>
      <c r="O39" s="48">
        <v>14</v>
      </c>
      <c r="P39" s="47">
        <v>8</v>
      </c>
      <c r="Q39" s="34" t="s">
        <v>6</v>
      </c>
      <c r="R39" s="48">
        <v>11</v>
      </c>
      <c r="S39" s="47">
        <v>8</v>
      </c>
      <c r="T39" s="34" t="s">
        <v>6</v>
      </c>
      <c r="U39" s="48">
        <v>11</v>
      </c>
      <c r="V39" s="47"/>
      <c r="W39" s="34" t="s">
        <v>6</v>
      </c>
      <c r="X39" s="48"/>
      <c r="Y39" s="47"/>
      <c r="Z39" s="34" t="s">
        <v>6</v>
      </c>
      <c r="AA39" s="48"/>
      <c r="AB39" s="47">
        <f t="shared" si="51"/>
        <v>0</v>
      </c>
      <c r="AC39" s="34" t="s">
        <v>6</v>
      </c>
      <c r="AD39" s="52">
        <f t="shared" si="52"/>
        <v>3</v>
      </c>
      <c r="AF39" s="1" t="str">
        <f>CONCATENATE("[",StNrG22,"] ",NameG22)</f>
        <v>[48] Korbanek</v>
      </c>
      <c r="AG39" s="1" t="str">
        <f>CONCATENATE("[",StNrG25,"] ",NameG25)</f>
        <v>[54] Siegfried</v>
      </c>
      <c r="AH39" s="1">
        <f aca="true" t="shared" si="54" ref="AH39:AH47">IF(M39&gt;O39,1,0)</f>
        <v>0</v>
      </c>
      <c r="AI39" s="1">
        <f aca="true" t="shared" si="55" ref="AI39:AI47">IF(P39&gt;R39,1,0)</f>
        <v>0</v>
      </c>
      <c r="AJ39" s="1">
        <f aca="true" t="shared" si="56" ref="AJ39:AJ47">IF(S39&gt;U39,1,0)</f>
        <v>0</v>
      </c>
      <c r="AK39" s="1">
        <f aca="true" t="shared" si="57" ref="AK39:AK47">IF(V39&gt;X39,1,0)</f>
        <v>0</v>
      </c>
      <c r="AL39" s="1">
        <f aca="true" t="shared" si="58" ref="AL39:AL47">IF(Y39&gt;AA39,1,0)</f>
        <v>0</v>
      </c>
      <c r="AP39" s="1">
        <f aca="true" t="shared" si="59" ref="AP39:AP47">IF(M39&lt;O39,1,0)</f>
        <v>1</v>
      </c>
      <c r="AQ39" s="1">
        <f aca="true" t="shared" si="60" ref="AQ39:AQ47">IF(P39&lt;R39,1,0)</f>
        <v>1</v>
      </c>
      <c r="AR39" s="1">
        <f aca="true" t="shared" si="61" ref="AR39:AR47">IF(S39&lt;U39,1,0)</f>
        <v>1</v>
      </c>
      <c r="AS39" s="1">
        <f aca="true" t="shared" si="62" ref="AS39:AS47">IF(V39&lt;X39,1,0)</f>
        <v>0</v>
      </c>
      <c r="AT39" s="1">
        <f aca="true" t="shared" si="63" ref="AT39:AT47">IF(Y39&lt;AA39,1,0)</f>
        <v>0</v>
      </c>
    </row>
    <row r="40" spans="1:46" ht="13.5" customHeight="1">
      <c r="A40" s="51" t="s">
        <v>19</v>
      </c>
      <c r="B40" s="20">
        <f>IF(ISBLANK(Zeit1G2),"",Zeit1G2)</f>
        <v>0.4166666666666667</v>
      </c>
      <c r="C40" s="29">
        <f t="shared" si="53"/>
        <v>108</v>
      </c>
      <c r="D40" s="29">
        <f>IF(ISBLANK(Ti3G2),"",Ti3G2)</f>
        <v>13</v>
      </c>
      <c r="E40" s="111" t="str">
        <f>IF(ISBLANK(StNrG23),"spielfrei",NameG23)</f>
        <v>Jensen S.</v>
      </c>
      <c r="F40" s="112"/>
      <c r="G40" s="29" t="s">
        <v>7</v>
      </c>
      <c r="H40" s="111" t="str">
        <f>IF(ISBLANK(StNrG24),"spielfrei",NameG24)</f>
        <v>Vochezer</v>
      </c>
      <c r="I40" s="113"/>
      <c r="J40" s="113"/>
      <c r="K40" s="113"/>
      <c r="L40" s="112"/>
      <c r="M40" s="47">
        <v>13</v>
      </c>
      <c r="N40" s="34" t="s">
        <v>6</v>
      </c>
      <c r="O40" s="48">
        <v>11</v>
      </c>
      <c r="P40" s="47">
        <v>5</v>
      </c>
      <c r="Q40" s="34" t="s">
        <v>6</v>
      </c>
      <c r="R40" s="48">
        <v>11</v>
      </c>
      <c r="S40" s="47">
        <v>10</v>
      </c>
      <c r="T40" s="34" t="s">
        <v>6</v>
      </c>
      <c r="U40" s="48">
        <v>12</v>
      </c>
      <c r="V40" s="47">
        <v>3</v>
      </c>
      <c r="W40" s="34" t="s">
        <v>6</v>
      </c>
      <c r="X40" s="48">
        <v>11</v>
      </c>
      <c r="Y40" s="47"/>
      <c r="Z40" s="34" t="s">
        <v>6</v>
      </c>
      <c r="AA40" s="48"/>
      <c r="AB40" s="47">
        <f t="shared" si="51"/>
        <v>1</v>
      </c>
      <c r="AC40" s="34" t="s">
        <v>6</v>
      </c>
      <c r="AD40" s="52">
        <f t="shared" si="52"/>
        <v>3</v>
      </c>
      <c r="AF40" s="1" t="str">
        <f>CONCATENATE("[",StNrG23,"] ",NameG23)</f>
        <v>[51] Jensen S.</v>
      </c>
      <c r="AG40" s="1" t="str">
        <f>CONCATENATE("[",StNrG24,"] ",NameG24)</f>
        <v>[55] Vochezer</v>
      </c>
      <c r="AH40" s="1">
        <f t="shared" si="54"/>
        <v>1</v>
      </c>
      <c r="AI40" s="1">
        <f t="shared" si="55"/>
        <v>0</v>
      </c>
      <c r="AJ40" s="1">
        <f t="shared" si="56"/>
        <v>0</v>
      </c>
      <c r="AK40" s="1">
        <f t="shared" si="57"/>
        <v>0</v>
      </c>
      <c r="AL40" s="1">
        <f t="shared" si="58"/>
        <v>0</v>
      </c>
      <c r="AP40" s="1">
        <f t="shared" si="59"/>
        <v>0</v>
      </c>
      <c r="AQ40" s="1">
        <f t="shared" si="60"/>
        <v>1</v>
      </c>
      <c r="AR40" s="1">
        <f t="shared" si="61"/>
        <v>1</v>
      </c>
      <c r="AS40" s="1">
        <f t="shared" si="62"/>
        <v>1</v>
      </c>
      <c r="AT40" s="1">
        <f t="shared" si="63"/>
        <v>0</v>
      </c>
    </row>
    <row r="41" spans="1:46" ht="13.5" customHeight="1">
      <c r="A41" s="51" t="s">
        <v>20</v>
      </c>
      <c r="B41" s="20">
        <f>IF(ISBLANK(Zeit1G2),"",Zeit2G2)</f>
        <v>0.45833333333333337</v>
      </c>
      <c r="C41" s="29">
        <f t="shared" si="53"/>
        <v>109</v>
      </c>
      <c r="D41" s="29">
        <f>IF(ISBLANK(Ti1G2),"",Ti1G2)</f>
        <v>11</v>
      </c>
      <c r="E41" s="111" t="str">
        <f>IF(ISBLANK(StNrG26),"spielfrei",NameG26)</f>
        <v>Schulz</v>
      </c>
      <c r="F41" s="112"/>
      <c r="G41" s="29" t="s">
        <v>7</v>
      </c>
      <c r="H41" s="111" t="str">
        <f>IF(ISBLANK(StNrG24),"spielfrei",NameG24)</f>
        <v>Vochezer</v>
      </c>
      <c r="I41" s="113"/>
      <c r="J41" s="113"/>
      <c r="K41" s="113"/>
      <c r="L41" s="112"/>
      <c r="M41" s="47">
        <v>10</v>
      </c>
      <c r="N41" s="34" t="s">
        <v>6</v>
      </c>
      <c r="O41" s="48">
        <v>12</v>
      </c>
      <c r="P41" s="47">
        <v>11</v>
      </c>
      <c r="Q41" s="34" t="s">
        <v>6</v>
      </c>
      <c r="R41" s="48">
        <v>7</v>
      </c>
      <c r="S41" s="47">
        <v>11</v>
      </c>
      <c r="T41" s="34" t="s">
        <v>6</v>
      </c>
      <c r="U41" s="48">
        <v>9</v>
      </c>
      <c r="V41" s="47">
        <v>11</v>
      </c>
      <c r="W41" s="34" t="s">
        <v>6</v>
      </c>
      <c r="X41" s="48">
        <v>6</v>
      </c>
      <c r="Y41" s="47"/>
      <c r="Z41" s="34" t="s">
        <v>6</v>
      </c>
      <c r="AA41" s="48"/>
      <c r="AB41" s="47">
        <f t="shared" si="51"/>
        <v>3</v>
      </c>
      <c r="AC41" s="34" t="s">
        <v>6</v>
      </c>
      <c r="AD41" s="52">
        <f t="shared" si="52"/>
        <v>1</v>
      </c>
      <c r="AF41" s="1" t="str">
        <f>CONCATENATE("[",StNrG26,"] ",NameG26)</f>
        <v>[53] Schulz</v>
      </c>
      <c r="AG41" s="1" t="str">
        <f>CONCATENATE("[",StNrG24,"] ",NameG24)</f>
        <v>[55] Vochezer</v>
      </c>
      <c r="AH41" s="1">
        <f t="shared" si="54"/>
        <v>0</v>
      </c>
      <c r="AI41" s="1">
        <f t="shared" si="55"/>
        <v>1</v>
      </c>
      <c r="AJ41" s="1">
        <f t="shared" si="56"/>
        <v>1</v>
      </c>
      <c r="AK41" s="1">
        <f t="shared" si="57"/>
        <v>1</v>
      </c>
      <c r="AL41" s="1">
        <f t="shared" si="58"/>
        <v>0</v>
      </c>
      <c r="AP41" s="1">
        <f t="shared" si="59"/>
        <v>1</v>
      </c>
      <c r="AQ41" s="1">
        <f t="shared" si="60"/>
        <v>0</v>
      </c>
      <c r="AR41" s="1">
        <f t="shared" si="61"/>
        <v>0</v>
      </c>
      <c r="AS41" s="1">
        <f t="shared" si="62"/>
        <v>0</v>
      </c>
      <c r="AT41" s="1">
        <f t="shared" si="63"/>
        <v>0</v>
      </c>
    </row>
    <row r="42" spans="1:46" ht="13.5" customHeight="1">
      <c r="A42" s="51" t="s">
        <v>21</v>
      </c>
      <c r="B42" s="20">
        <f>IF(ISBLANK(Zeit1G2),"",Zeit2G2)</f>
        <v>0.45833333333333337</v>
      </c>
      <c r="C42" s="29">
        <f t="shared" si="53"/>
        <v>110</v>
      </c>
      <c r="D42" s="29">
        <f>IF(ISBLANK(Ti2G2),"",Ti2G2)</f>
        <v>12</v>
      </c>
      <c r="E42" s="111" t="str">
        <f>IF(ISBLANK(StNrG25),"spielfrei",NameG25)</f>
        <v>Siegfried</v>
      </c>
      <c r="F42" s="112"/>
      <c r="G42" s="29" t="s">
        <v>7</v>
      </c>
      <c r="H42" s="111" t="str">
        <f>IF(ISBLANK(StNrG23),"spielfrei",NameG23)</f>
        <v>Jensen S.</v>
      </c>
      <c r="I42" s="113"/>
      <c r="J42" s="113"/>
      <c r="K42" s="113"/>
      <c r="L42" s="112"/>
      <c r="M42" s="47">
        <v>12</v>
      </c>
      <c r="N42" s="34" t="s">
        <v>6</v>
      </c>
      <c r="O42" s="48">
        <v>10</v>
      </c>
      <c r="P42" s="47">
        <v>11</v>
      </c>
      <c r="Q42" s="34" t="s">
        <v>6</v>
      </c>
      <c r="R42" s="48">
        <v>4</v>
      </c>
      <c r="S42" s="47">
        <v>11</v>
      </c>
      <c r="T42" s="34" t="s">
        <v>6</v>
      </c>
      <c r="U42" s="48">
        <v>8</v>
      </c>
      <c r="V42" s="47"/>
      <c r="W42" s="34" t="s">
        <v>6</v>
      </c>
      <c r="X42" s="48"/>
      <c r="Y42" s="47"/>
      <c r="Z42" s="34" t="s">
        <v>6</v>
      </c>
      <c r="AA42" s="48"/>
      <c r="AB42" s="47">
        <f t="shared" si="51"/>
        <v>3</v>
      </c>
      <c r="AC42" s="34" t="s">
        <v>6</v>
      </c>
      <c r="AD42" s="52">
        <f t="shared" si="52"/>
        <v>0</v>
      </c>
      <c r="AF42" s="1" t="str">
        <f>CONCATENATE("[",StNrG25,"] ",NameG25)</f>
        <v>[54] Siegfried</v>
      </c>
      <c r="AG42" s="1" t="str">
        <f>CONCATENATE("[",StNrG23,"] ",NameG23)</f>
        <v>[51] Jensen S.</v>
      </c>
      <c r="AH42" s="1">
        <f t="shared" si="54"/>
        <v>1</v>
      </c>
      <c r="AI42" s="1">
        <f t="shared" si="55"/>
        <v>1</v>
      </c>
      <c r="AJ42" s="1">
        <f t="shared" si="56"/>
        <v>1</v>
      </c>
      <c r="AK42" s="1">
        <f t="shared" si="57"/>
        <v>0</v>
      </c>
      <c r="AL42" s="1">
        <f t="shared" si="58"/>
        <v>0</v>
      </c>
      <c r="AP42" s="1">
        <f t="shared" si="59"/>
        <v>0</v>
      </c>
      <c r="AQ42" s="1">
        <f t="shared" si="60"/>
        <v>0</v>
      </c>
      <c r="AR42" s="1">
        <f t="shared" si="61"/>
        <v>0</v>
      </c>
      <c r="AS42" s="1">
        <f t="shared" si="62"/>
        <v>0</v>
      </c>
      <c r="AT42" s="1">
        <f t="shared" si="63"/>
        <v>0</v>
      </c>
    </row>
    <row r="43" spans="1:46" ht="13.5" customHeight="1">
      <c r="A43" s="51" t="s">
        <v>22</v>
      </c>
      <c r="B43" s="20">
        <f>IF(ISBLANK(Zeit1G2),"",Zeit2G2)</f>
        <v>0.45833333333333337</v>
      </c>
      <c r="C43" s="29">
        <f t="shared" si="53"/>
        <v>111</v>
      </c>
      <c r="D43" s="29">
        <f>IF(ISBLANK(Ti3G2),"",Ti3G2)</f>
        <v>13</v>
      </c>
      <c r="E43" s="111" t="str">
        <f>IF(ISBLANK(StNrG21),"spielfrei",NameG21)</f>
        <v>Cetin</v>
      </c>
      <c r="F43" s="112"/>
      <c r="G43" s="29" t="s">
        <v>7</v>
      </c>
      <c r="H43" s="111" t="str">
        <f>IF(ISBLANK(StNrG22),"spielfrei",NameG22)</f>
        <v>Korbanek</v>
      </c>
      <c r="I43" s="113"/>
      <c r="J43" s="113"/>
      <c r="K43" s="113"/>
      <c r="L43" s="112"/>
      <c r="M43" s="47">
        <v>11</v>
      </c>
      <c r="N43" s="34" t="s">
        <v>6</v>
      </c>
      <c r="O43" s="48">
        <v>8</v>
      </c>
      <c r="P43" s="47">
        <v>11</v>
      </c>
      <c r="Q43" s="34" t="s">
        <v>6</v>
      </c>
      <c r="R43" s="48">
        <v>8</v>
      </c>
      <c r="S43" s="47">
        <v>11</v>
      </c>
      <c r="T43" s="34" t="s">
        <v>6</v>
      </c>
      <c r="U43" s="48">
        <v>4</v>
      </c>
      <c r="V43" s="47"/>
      <c r="W43" s="34" t="s">
        <v>6</v>
      </c>
      <c r="X43" s="48"/>
      <c r="Y43" s="47"/>
      <c r="Z43" s="34" t="s">
        <v>6</v>
      </c>
      <c r="AA43" s="48"/>
      <c r="AB43" s="47">
        <f t="shared" si="51"/>
        <v>3</v>
      </c>
      <c r="AC43" s="34" t="s">
        <v>6</v>
      </c>
      <c r="AD43" s="52">
        <f t="shared" si="52"/>
        <v>0</v>
      </c>
      <c r="AF43" s="1" t="str">
        <f>CONCATENATE("[",StNrG21,"] ",NameG21)</f>
        <v>[44] Cetin</v>
      </c>
      <c r="AG43" s="1" t="str">
        <f>CONCATENATE("[",StNrG22,"] ",NameG22)</f>
        <v>[48] Korbanek</v>
      </c>
      <c r="AH43" s="1">
        <f t="shared" si="54"/>
        <v>1</v>
      </c>
      <c r="AI43" s="1">
        <f t="shared" si="55"/>
        <v>1</v>
      </c>
      <c r="AJ43" s="1">
        <f t="shared" si="56"/>
        <v>1</v>
      </c>
      <c r="AK43" s="1">
        <f t="shared" si="57"/>
        <v>0</v>
      </c>
      <c r="AL43" s="1">
        <f t="shared" si="58"/>
        <v>0</v>
      </c>
      <c r="AP43" s="1">
        <f t="shared" si="59"/>
        <v>0</v>
      </c>
      <c r="AQ43" s="1">
        <f t="shared" si="60"/>
        <v>0</v>
      </c>
      <c r="AR43" s="1">
        <f t="shared" si="61"/>
        <v>0</v>
      </c>
      <c r="AS43" s="1">
        <f t="shared" si="62"/>
        <v>0</v>
      </c>
      <c r="AT43" s="1">
        <f t="shared" si="63"/>
        <v>0</v>
      </c>
    </row>
    <row r="44" spans="1:46" ht="13.5" customHeight="1">
      <c r="A44" s="51" t="s">
        <v>23</v>
      </c>
      <c r="B44" s="20">
        <f>IF(ISBLANK(Zeit1G2),"",Zeit3G2)</f>
        <v>0.5</v>
      </c>
      <c r="C44" s="29">
        <f t="shared" si="53"/>
        <v>112</v>
      </c>
      <c r="D44" s="29">
        <f>IF(ISBLANK(Ti1G2),"",Ti1G2)</f>
        <v>11</v>
      </c>
      <c r="E44" s="111" t="str">
        <f>IF(ISBLANK(StNrG22),"spielfrei",NameG22)</f>
        <v>Korbanek</v>
      </c>
      <c r="F44" s="112"/>
      <c r="G44" s="29" t="s">
        <v>7</v>
      </c>
      <c r="H44" s="111" t="str">
        <f>IF(ISBLANK(StNrG26),"spielfrei",NameG26)</f>
        <v>Schulz</v>
      </c>
      <c r="I44" s="113"/>
      <c r="J44" s="113"/>
      <c r="K44" s="113"/>
      <c r="L44" s="112"/>
      <c r="M44" s="47">
        <v>4</v>
      </c>
      <c r="N44" s="34" t="s">
        <v>6</v>
      </c>
      <c r="O44" s="48">
        <v>11</v>
      </c>
      <c r="P44" s="47">
        <v>5</v>
      </c>
      <c r="Q44" s="34" t="s">
        <v>6</v>
      </c>
      <c r="R44" s="48">
        <v>11</v>
      </c>
      <c r="S44" s="47">
        <v>6</v>
      </c>
      <c r="T44" s="34" t="s">
        <v>6</v>
      </c>
      <c r="U44" s="48">
        <v>11</v>
      </c>
      <c r="V44" s="47"/>
      <c r="W44" s="34" t="s">
        <v>6</v>
      </c>
      <c r="X44" s="48"/>
      <c r="Y44" s="47"/>
      <c r="Z44" s="34" t="s">
        <v>6</v>
      </c>
      <c r="AA44" s="48"/>
      <c r="AB44" s="47">
        <f t="shared" si="51"/>
        <v>0</v>
      </c>
      <c r="AC44" s="34" t="s">
        <v>6</v>
      </c>
      <c r="AD44" s="52">
        <f t="shared" si="52"/>
        <v>3</v>
      </c>
      <c r="AF44" s="1" t="str">
        <f>CONCATENATE("[",StNrG22,"] ",NameG22)</f>
        <v>[48] Korbanek</v>
      </c>
      <c r="AG44" s="1" t="str">
        <f>CONCATENATE("[",StNrG26,"] ",NameG26)</f>
        <v>[53] Schulz</v>
      </c>
      <c r="AH44" s="1">
        <f t="shared" si="54"/>
        <v>0</v>
      </c>
      <c r="AI44" s="1">
        <f t="shared" si="55"/>
        <v>0</v>
      </c>
      <c r="AJ44" s="1">
        <f t="shared" si="56"/>
        <v>0</v>
      </c>
      <c r="AK44" s="1">
        <f t="shared" si="57"/>
        <v>0</v>
      </c>
      <c r="AL44" s="1">
        <f t="shared" si="58"/>
        <v>0</v>
      </c>
      <c r="AP44" s="1">
        <f t="shared" si="59"/>
        <v>1</v>
      </c>
      <c r="AQ44" s="1">
        <f t="shared" si="60"/>
        <v>1</v>
      </c>
      <c r="AR44" s="1">
        <f t="shared" si="61"/>
        <v>1</v>
      </c>
      <c r="AS44" s="1">
        <f t="shared" si="62"/>
        <v>0</v>
      </c>
      <c r="AT44" s="1">
        <f t="shared" si="63"/>
        <v>0</v>
      </c>
    </row>
    <row r="45" spans="1:46" ht="13.5" customHeight="1">
      <c r="A45" s="51" t="s">
        <v>24</v>
      </c>
      <c r="B45" s="20">
        <f>IF(ISBLANK(Zeit1G2),"",Zeit3G2)</f>
        <v>0.5</v>
      </c>
      <c r="C45" s="29">
        <f t="shared" si="53"/>
        <v>113</v>
      </c>
      <c r="D45" s="29">
        <f>IF(ISBLANK(Ti2G2),"",Ti2G2)</f>
        <v>12</v>
      </c>
      <c r="E45" s="111" t="str">
        <f>IF(ISBLANK(StNrG23),"spielfrei",NameG23)</f>
        <v>Jensen S.</v>
      </c>
      <c r="F45" s="112"/>
      <c r="G45" s="29" t="s">
        <v>7</v>
      </c>
      <c r="H45" s="111" t="str">
        <f>IF(ISBLANK(StNrG21),"spielfrei",NameG21)</f>
        <v>Cetin</v>
      </c>
      <c r="I45" s="113"/>
      <c r="J45" s="113"/>
      <c r="K45" s="113"/>
      <c r="L45" s="112"/>
      <c r="M45" s="47">
        <v>4</v>
      </c>
      <c r="N45" s="34" t="s">
        <v>6</v>
      </c>
      <c r="O45" s="48">
        <v>11</v>
      </c>
      <c r="P45" s="47">
        <v>6</v>
      </c>
      <c r="Q45" s="34" t="s">
        <v>6</v>
      </c>
      <c r="R45" s="48">
        <v>11</v>
      </c>
      <c r="S45" s="47">
        <v>12</v>
      </c>
      <c r="T45" s="34" t="s">
        <v>6</v>
      </c>
      <c r="U45" s="48">
        <v>14</v>
      </c>
      <c r="V45" s="47"/>
      <c r="W45" s="34" t="s">
        <v>6</v>
      </c>
      <c r="X45" s="48"/>
      <c r="Y45" s="47"/>
      <c r="Z45" s="34" t="s">
        <v>6</v>
      </c>
      <c r="AA45" s="48"/>
      <c r="AB45" s="47">
        <f t="shared" si="51"/>
        <v>0</v>
      </c>
      <c r="AC45" s="34" t="s">
        <v>6</v>
      </c>
      <c r="AD45" s="52">
        <f t="shared" si="52"/>
        <v>3</v>
      </c>
      <c r="AF45" s="1" t="str">
        <f>CONCATENATE("[",StNrG23,"] ",NameG23)</f>
        <v>[51] Jensen S.</v>
      </c>
      <c r="AG45" s="1" t="str">
        <f>CONCATENATE("[",StNrG21,"] ",NameG21)</f>
        <v>[44] Cetin</v>
      </c>
      <c r="AH45" s="1">
        <f t="shared" si="54"/>
        <v>0</v>
      </c>
      <c r="AI45" s="1">
        <f t="shared" si="55"/>
        <v>0</v>
      </c>
      <c r="AJ45" s="1">
        <f t="shared" si="56"/>
        <v>0</v>
      </c>
      <c r="AK45" s="1">
        <f t="shared" si="57"/>
        <v>0</v>
      </c>
      <c r="AL45" s="1">
        <f t="shared" si="58"/>
        <v>0</v>
      </c>
      <c r="AP45" s="1">
        <f t="shared" si="59"/>
        <v>1</v>
      </c>
      <c r="AQ45" s="1">
        <f t="shared" si="60"/>
        <v>1</v>
      </c>
      <c r="AR45" s="1">
        <f t="shared" si="61"/>
        <v>1</v>
      </c>
      <c r="AS45" s="1">
        <f t="shared" si="62"/>
        <v>0</v>
      </c>
      <c r="AT45" s="1">
        <f t="shared" si="63"/>
        <v>0</v>
      </c>
    </row>
    <row r="46" spans="1:46" ht="13.5" customHeight="1">
      <c r="A46" s="51" t="s">
        <v>25</v>
      </c>
      <c r="B46" s="20">
        <f>IF(ISBLANK(Zeit1G2),"",Zeit3G2)</f>
        <v>0.5</v>
      </c>
      <c r="C46" s="29">
        <f t="shared" si="53"/>
        <v>114</v>
      </c>
      <c r="D46" s="29">
        <f>IF(ISBLANK(Ti3G2),"",Ti3G2)</f>
        <v>13</v>
      </c>
      <c r="E46" s="111" t="str">
        <f>IF(ISBLANK(StNrG24),"spielfrei",NameG24)</f>
        <v>Vochezer</v>
      </c>
      <c r="F46" s="112"/>
      <c r="G46" s="29" t="s">
        <v>7</v>
      </c>
      <c r="H46" s="111" t="str">
        <f>IF(ISBLANK(StNrG25),"spielfrei",NameG25)</f>
        <v>Siegfried</v>
      </c>
      <c r="I46" s="113"/>
      <c r="J46" s="113"/>
      <c r="K46" s="113"/>
      <c r="L46" s="112"/>
      <c r="M46" s="47">
        <v>10</v>
      </c>
      <c r="N46" s="34" t="s">
        <v>6</v>
      </c>
      <c r="O46" s="48">
        <v>12</v>
      </c>
      <c r="P46" s="47">
        <v>9</v>
      </c>
      <c r="Q46" s="34" t="s">
        <v>6</v>
      </c>
      <c r="R46" s="48">
        <v>11</v>
      </c>
      <c r="S46" s="47">
        <v>11</v>
      </c>
      <c r="T46" s="34" t="s">
        <v>6</v>
      </c>
      <c r="U46" s="48">
        <v>9</v>
      </c>
      <c r="V46" s="47">
        <v>11</v>
      </c>
      <c r="W46" s="34" t="s">
        <v>6</v>
      </c>
      <c r="X46" s="48">
        <v>8</v>
      </c>
      <c r="Y46" s="47">
        <v>9</v>
      </c>
      <c r="Z46" s="34" t="s">
        <v>6</v>
      </c>
      <c r="AA46" s="48">
        <v>11</v>
      </c>
      <c r="AB46" s="47">
        <f t="shared" si="51"/>
        <v>2</v>
      </c>
      <c r="AC46" s="34" t="s">
        <v>6</v>
      </c>
      <c r="AD46" s="52">
        <f t="shared" si="52"/>
        <v>3</v>
      </c>
      <c r="AF46" s="1" t="str">
        <f>CONCATENATE("[",StNrG24,"] ",NameG24)</f>
        <v>[55] Vochezer</v>
      </c>
      <c r="AG46" s="1" t="str">
        <f>CONCATENATE("[",StNrG25,"] ",NameG25)</f>
        <v>[54] Siegfried</v>
      </c>
      <c r="AH46" s="1">
        <f t="shared" si="54"/>
        <v>0</v>
      </c>
      <c r="AI46" s="1">
        <f t="shared" si="55"/>
        <v>0</v>
      </c>
      <c r="AJ46" s="1">
        <f t="shared" si="56"/>
        <v>1</v>
      </c>
      <c r="AK46" s="1">
        <f t="shared" si="57"/>
        <v>1</v>
      </c>
      <c r="AL46" s="1">
        <f t="shared" si="58"/>
        <v>0</v>
      </c>
      <c r="AP46" s="1">
        <f t="shared" si="59"/>
        <v>1</v>
      </c>
      <c r="AQ46" s="1">
        <f t="shared" si="60"/>
        <v>1</v>
      </c>
      <c r="AR46" s="1">
        <f t="shared" si="61"/>
        <v>0</v>
      </c>
      <c r="AS46" s="1">
        <f t="shared" si="62"/>
        <v>0</v>
      </c>
      <c r="AT46" s="1">
        <f t="shared" si="63"/>
        <v>1</v>
      </c>
    </row>
    <row r="47" spans="1:46" ht="13.5" customHeight="1">
      <c r="A47" s="51" t="s">
        <v>26</v>
      </c>
      <c r="B47" s="20">
        <f>IF(ISBLANK(Zeit1G2),"",Zeit4G2)</f>
        <v>0.5416666666666666</v>
      </c>
      <c r="C47" s="29">
        <f t="shared" si="53"/>
        <v>115</v>
      </c>
      <c r="D47" s="29">
        <f>IF(ISBLANK(Ti1G2),"",Ti1G2)</f>
        <v>11</v>
      </c>
      <c r="E47" s="111" t="str">
        <f>IF(ISBLANK(StNrG26),"spielfrei",NameG26)</f>
        <v>Schulz</v>
      </c>
      <c r="F47" s="112"/>
      <c r="G47" s="29" t="s">
        <v>7</v>
      </c>
      <c r="H47" s="111" t="str">
        <f>IF(ISBLANK(StNrG25),"spielfrei",NameG25)</f>
        <v>Siegfried</v>
      </c>
      <c r="I47" s="113"/>
      <c r="J47" s="113"/>
      <c r="K47" s="113"/>
      <c r="L47" s="112"/>
      <c r="M47" s="47">
        <v>11</v>
      </c>
      <c r="N47" s="34" t="s">
        <v>6</v>
      </c>
      <c r="O47" s="48">
        <v>4</v>
      </c>
      <c r="P47" s="47">
        <v>11</v>
      </c>
      <c r="Q47" s="34" t="s">
        <v>6</v>
      </c>
      <c r="R47" s="48">
        <v>6</v>
      </c>
      <c r="S47" s="47">
        <v>11</v>
      </c>
      <c r="T47" s="34" t="s">
        <v>6</v>
      </c>
      <c r="U47" s="48">
        <v>5</v>
      </c>
      <c r="V47" s="47"/>
      <c r="W47" s="34" t="s">
        <v>6</v>
      </c>
      <c r="X47" s="48"/>
      <c r="Y47" s="47"/>
      <c r="Z47" s="34" t="s">
        <v>6</v>
      </c>
      <c r="AA47" s="48"/>
      <c r="AB47" s="47">
        <f t="shared" si="51"/>
        <v>3</v>
      </c>
      <c r="AC47" s="34" t="s">
        <v>6</v>
      </c>
      <c r="AD47" s="52">
        <f t="shared" si="52"/>
        <v>0</v>
      </c>
      <c r="AF47" s="1" t="str">
        <f>CONCATENATE("[",StNrG26,"] ",NameG26)</f>
        <v>[53] Schulz</v>
      </c>
      <c r="AG47" s="1" t="str">
        <f>CONCATENATE("[",StNrG25,"] ",NameG25)</f>
        <v>[54] Siegfried</v>
      </c>
      <c r="AH47" s="1">
        <f t="shared" si="54"/>
        <v>1</v>
      </c>
      <c r="AI47" s="1">
        <f t="shared" si="55"/>
        <v>1</v>
      </c>
      <c r="AJ47" s="1">
        <f t="shared" si="56"/>
        <v>1</v>
      </c>
      <c r="AK47" s="1">
        <f t="shared" si="57"/>
        <v>0</v>
      </c>
      <c r="AL47" s="1">
        <f t="shared" si="58"/>
        <v>0</v>
      </c>
      <c r="AP47" s="1">
        <f t="shared" si="59"/>
        <v>0</v>
      </c>
      <c r="AQ47" s="1">
        <f t="shared" si="60"/>
        <v>0</v>
      </c>
      <c r="AR47" s="1">
        <f t="shared" si="61"/>
        <v>0</v>
      </c>
      <c r="AS47" s="1">
        <f t="shared" si="62"/>
        <v>0</v>
      </c>
      <c r="AT47" s="1">
        <f t="shared" si="63"/>
        <v>0</v>
      </c>
    </row>
    <row r="48" spans="1:46" ht="13.5" customHeight="1">
      <c r="A48" s="51" t="s">
        <v>27</v>
      </c>
      <c r="B48" s="20">
        <f>IF(ISBLANK(Zeit1G2),"",Zeit4G2)</f>
        <v>0.5416666666666666</v>
      </c>
      <c r="C48" s="29">
        <f t="shared" si="53"/>
        <v>116</v>
      </c>
      <c r="D48" s="29">
        <f>IF(ISBLANK(Ti2G2),"",Ti2G2)</f>
        <v>12</v>
      </c>
      <c r="E48" s="111" t="str">
        <f>IF(ISBLANK(StNrG21),"spielfrei",NameG21)</f>
        <v>Cetin</v>
      </c>
      <c r="F48" s="112"/>
      <c r="G48" s="29" t="s">
        <v>7</v>
      </c>
      <c r="H48" s="111" t="str">
        <f>IF(ISBLANK(StNrG24),"spielfrei",NameG24)</f>
        <v>Vochezer</v>
      </c>
      <c r="I48" s="113"/>
      <c r="J48" s="113"/>
      <c r="K48" s="113"/>
      <c r="L48" s="112"/>
      <c r="M48" s="47">
        <v>11</v>
      </c>
      <c r="N48" s="34" t="s">
        <v>6</v>
      </c>
      <c r="O48" s="48">
        <v>7</v>
      </c>
      <c r="P48" s="47">
        <v>11</v>
      </c>
      <c r="Q48" s="34" t="s">
        <v>6</v>
      </c>
      <c r="R48" s="48">
        <v>7</v>
      </c>
      <c r="S48" s="47">
        <v>11</v>
      </c>
      <c r="T48" s="34" t="s">
        <v>6</v>
      </c>
      <c r="U48" s="48">
        <v>4</v>
      </c>
      <c r="V48" s="47"/>
      <c r="W48" s="34" t="s">
        <v>6</v>
      </c>
      <c r="X48" s="48"/>
      <c r="Y48" s="47"/>
      <c r="Z48" s="34" t="s">
        <v>6</v>
      </c>
      <c r="AA48" s="48"/>
      <c r="AB48" s="47">
        <f t="shared" si="51"/>
        <v>3</v>
      </c>
      <c r="AC48" s="34" t="s">
        <v>6</v>
      </c>
      <c r="AD48" s="52">
        <f t="shared" si="52"/>
        <v>0</v>
      </c>
      <c r="AF48" s="1" t="str">
        <f>CONCATENATE("[",StNrG21,"] ",NameG21)</f>
        <v>[44] Cetin</v>
      </c>
      <c r="AG48" s="1" t="str">
        <f>CONCATENATE("[",StNrG24,"] ",NameG24)</f>
        <v>[55] Vochezer</v>
      </c>
      <c r="AH48" s="1">
        <f>IF(M48&gt;O48,1,0)</f>
        <v>1</v>
      </c>
      <c r="AI48" s="1">
        <f>IF(P48&gt;R48,1,0)</f>
        <v>1</v>
      </c>
      <c r="AJ48" s="1">
        <f>IF(S48&gt;U48,1,0)</f>
        <v>1</v>
      </c>
      <c r="AK48" s="1">
        <f>IF(V48&gt;X48,1,0)</f>
        <v>0</v>
      </c>
      <c r="AL48" s="1">
        <f>IF(Y48&gt;AA48,1,0)</f>
        <v>0</v>
      </c>
      <c r="AP48" s="1">
        <f>IF(M48&lt;O48,1,0)</f>
        <v>0</v>
      </c>
      <c r="AQ48" s="1">
        <f>IF(P48&lt;R48,1,0)</f>
        <v>0</v>
      </c>
      <c r="AR48" s="1">
        <f>IF(S48&lt;U48,1,0)</f>
        <v>0</v>
      </c>
      <c r="AS48" s="1">
        <f>IF(V48&lt;X48,1,0)</f>
        <v>0</v>
      </c>
      <c r="AT48" s="1">
        <f>IF(Y48&lt;AA48,1,0)</f>
        <v>0</v>
      </c>
    </row>
    <row r="49" spans="1:46" ht="13.5" customHeight="1">
      <c r="A49" s="51" t="s">
        <v>28</v>
      </c>
      <c r="B49" s="20">
        <f>IF(ISBLANK(Zeit1G2),"",Zeit4G2)</f>
        <v>0.5416666666666666</v>
      </c>
      <c r="C49" s="29">
        <f t="shared" si="53"/>
        <v>117</v>
      </c>
      <c r="D49" s="29">
        <f>IF(ISBLANK(Ti3G2),"",Ti3G2)</f>
        <v>13</v>
      </c>
      <c r="E49" s="111" t="str">
        <f>IF(ISBLANK(StNrG22),"spielfrei",NameG22)</f>
        <v>Korbanek</v>
      </c>
      <c r="F49" s="112"/>
      <c r="G49" s="29" t="s">
        <v>7</v>
      </c>
      <c r="H49" s="111" t="str">
        <f>IF(ISBLANK(StNrG23),"spielfrei",NameG23)</f>
        <v>Jensen S.</v>
      </c>
      <c r="I49" s="113"/>
      <c r="J49" s="113"/>
      <c r="K49" s="113"/>
      <c r="L49" s="112"/>
      <c r="M49" s="47">
        <v>11</v>
      </c>
      <c r="N49" s="34" t="s">
        <v>6</v>
      </c>
      <c r="O49" s="48">
        <v>7</v>
      </c>
      <c r="P49" s="47">
        <v>10</v>
      </c>
      <c r="Q49" s="34" t="s">
        <v>6</v>
      </c>
      <c r="R49" s="48">
        <v>12</v>
      </c>
      <c r="S49" s="47">
        <v>11</v>
      </c>
      <c r="T49" s="34" t="s">
        <v>6</v>
      </c>
      <c r="U49" s="48">
        <v>3</v>
      </c>
      <c r="V49" s="47">
        <v>11</v>
      </c>
      <c r="W49" s="34" t="s">
        <v>6</v>
      </c>
      <c r="X49" s="48">
        <v>6</v>
      </c>
      <c r="Y49" s="47"/>
      <c r="Z49" s="34" t="s">
        <v>6</v>
      </c>
      <c r="AA49" s="48"/>
      <c r="AB49" s="47">
        <f t="shared" si="51"/>
        <v>3</v>
      </c>
      <c r="AC49" s="34" t="s">
        <v>6</v>
      </c>
      <c r="AD49" s="52">
        <f t="shared" si="52"/>
        <v>1</v>
      </c>
      <c r="AF49" s="1" t="str">
        <f>CONCATENATE("[",StNrG22,"] ",NameG22)</f>
        <v>[48] Korbanek</v>
      </c>
      <c r="AG49" s="1" t="str">
        <f>CONCATENATE("[",StNrG23,"] ",NameG23)</f>
        <v>[51] Jensen S.</v>
      </c>
      <c r="AH49" s="1">
        <f>IF(M49&gt;O49,1,0)</f>
        <v>1</v>
      </c>
      <c r="AI49" s="1">
        <f>IF(P49&gt;R49,1,0)</f>
        <v>0</v>
      </c>
      <c r="AJ49" s="1">
        <f>IF(S49&gt;U49,1,0)</f>
        <v>1</v>
      </c>
      <c r="AK49" s="1">
        <f>IF(V49&gt;X49,1,0)</f>
        <v>1</v>
      </c>
      <c r="AL49" s="1">
        <f>IF(Y49&gt;AA49,1,0)</f>
        <v>0</v>
      </c>
      <c r="AP49" s="1">
        <f>IF(M49&lt;O49,1,0)</f>
        <v>0</v>
      </c>
      <c r="AQ49" s="1">
        <f>IF(P49&lt;R49,1,0)</f>
        <v>1</v>
      </c>
      <c r="AR49" s="1">
        <f>IF(S49&lt;U49,1,0)</f>
        <v>0</v>
      </c>
      <c r="AS49" s="1">
        <f>IF(V49&lt;X49,1,0)</f>
        <v>0</v>
      </c>
      <c r="AT49" s="1">
        <f>IF(Y49&lt;AA49,1,0)</f>
        <v>0</v>
      </c>
    </row>
    <row r="50" spans="1:46" ht="13.5" customHeight="1">
      <c r="A50" s="51" t="s">
        <v>29</v>
      </c>
      <c r="B50" s="20">
        <f>IF(ISBLANK(Zeit1G2),"",Zeit5G2)</f>
        <v>0.5833333333333333</v>
      </c>
      <c r="C50" s="29">
        <f t="shared" si="53"/>
        <v>118</v>
      </c>
      <c r="D50" s="29">
        <f>IF(ISBLANK(Ti1G2),"",Ti1G2)</f>
        <v>11</v>
      </c>
      <c r="E50" s="111" t="str">
        <f>IF(ISBLANK(StNrG23),"spielfrei",NameG23)</f>
        <v>Jensen S.</v>
      </c>
      <c r="F50" s="112"/>
      <c r="G50" s="29" t="s">
        <v>7</v>
      </c>
      <c r="H50" s="111" t="str">
        <f>IF(ISBLANK(StNrG26),"spielfrei",NameG26)</f>
        <v>Schulz</v>
      </c>
      <c r="I50" s="113"/>
      <c r="J50" s="113"/>
      <c r="K50" s="113"/>
      <c r="L50" s="112"/>
      <c r="M50" s="47">
        <v>2</v>
      </c>
      <c r="N50" s="34" t="s">
        <v>6</v>
      </c>
      <c r="O50" s="48">
        <v>11</v>
      </c>
      <c r="P50" s="47">
        <v>4</v>
      </c>
      <c r="Q50" s="34" t="s">
        <v>6</v>
      </c>
      <c r="R50" s="48">
        <v>11</v>
      </c>
      <c r="S50" s="47">
        <v>5</v>
      </c>
      <c r="T50" s="34" t="s">
        <v>6</v>
      </c>
      <c r="U50" s="48">
        <v>11</v>
      </c>
      <c r="V50" s="47"/>
      <c r="W50" s="34" t="s">
        <v>6</v>
      </c>
      <c r="X50" s="48"/>
      <c r="Y50" s="47"/>
      <c r="Z50" s="34" t="s">
        <v>6</v>
      </c>
      <c r="AA50" s="48"/>
      <c r="AB50" s="47">
        <f t="shared" si="51"/>
        <v>0</v>
      </c>
      <c r="AC50" s="34" t="s">
        <v>6</v>
      </c>
      <c r="AD50" s="52">
        <f t="shared" si="52"/>
        <v>3</v>
      </c>
      <c r="AF50" s="1" t="str">
        <f>CONCATENATE("[",StNrG23,"] ",NameG23)</f>
        <v>[51] Jensen S.</v>
      </c>
      <c r="AG50" s="1" t="str">
        <f>CONCATENATE("[",StNrG26,"] ",NameG26)</f>
        <v>[53] Schulz</v>
      </c>
      <c r="AH50" s="1">
        <f>IF(M50&gt;O50,1,0)</f>
        <v>0</v>
      </c>
      <c r="AI50" s="1">
        <f>IF(P50&gt;R50,1,0)</f>
        <v>0</v>
      </c>
      <c r="AJ50" s="1">
        <f>IF(S50&gt;U50,1,0)</f>
        <v>0</v>
      </c>
      <c r="AK50" s="1">
        <f>IF(V50&gt;X50,1,0)</f>
        <v>0</v>
      </c>
      <c r="AL50" s="1">
        <f>IF(Y50&gt;AA50,1,0)</f>
        <v>0</v>
      </c>
      <c r="AP50" s="1">
        <f>IF(M50&lt;O50,1,0)</f>
        <v>1</v>
      </c>
      <c r="AQ50" s="1">
        <f>IF(P50&lt;R50,1,0)</f>
        <v>1</v>
      </c>
      <c r="AR50" s="1">
        <f>IF(S50&lt;U50,1,0)</f>
        <v>1</v>
      </c>
      <c r="AS50" s="1">
        <f>IF(V50&lt;X50,1,0)</f>
        <v>0</v>
      </c>
      <c r="AT50" s="1">
        <f>IF(Y50&lt;AA50,1,0)</f>
        <v>0</v>
      </c>
    </row>
    <row r="51" spans="1:46" ht="13.5" customHeight="1">
      <c r="A51" s="51" t="s">
        <v>30</v>
      </c>
      <c r="B51" s="20">
        <f>IF(ISBLANK(Zeit1G2),"",Zeit5G2)</f>
        <v>0.5833333333333333</v>
      </c>
      <c r="C51" s="29">
        <f t="shared" si="53"/>
        <v>119</v>
      </c>
      <c r="D51" s="29">
        <f>IF(ISBLANK(Ti2G2),"",Ti2G2)</f>
        <v>12</v>
      </c>
      <c r="E51" s="111" t="str">
        <f>IF(ISBLANK(StNrG24),"spielfrei",NameG24)</f>
        <v>Vochezer</v>
      </c>
      <c r="F51" s="112"/>
      <c r="G51" s="29" t="s">
        <v>7</v>
      </c>
      <c r="H51" s="111" t="str">
        <f>IF(ISBLANK(StNrG22),"spielfrei",NameG22)</f>
        <v>Korbanek</v>
      </c>
      <c r="I51" s="113"/>
      <c r="J51" s="113"/>
      <c r="K51" s="113"/>
      <c r="L51" s="112"/>
      <c r="M51" s="47">
        <v>11</v>
      </c>
      <c r="N51" s="34" t="s">
        <v>6</v>
      </c>
      <c r="O51" s="48">
        <v>3</v>
      </c>
      <c r="P51" s="47">
        <v>8</v>
      </c>
      <c r="Q51" s="34" t="s">
        <v>6</v>
      </c>
      <c r="R51" s="48">
        <v>11</v>
      </c>
      <c r="S51" s="47">
        <v>11</v>
      </c>
      <c r="T51" s="34" t="s">
        <v>6</v>
      </c>
      <c r="U51" s="48">
        <v>5</v>
      </c>
      <c r="V51" s="47">
        <v>11</v>
      </c>
      <c r="W51" s="34" t="s">
        <v>6</v>
      </c>
      <c r="X51" s="48">
        <v>7</v>
      </c>
      <c r="Y51" s="47"/>
      <c r="Z51" s="34" t="s">
        <v>6</v>
      </c>
      <c r="AA51" s="48"/>
      <c r="AB51" s="47">
        <f t="shared" si="51"/>
        <v>3</v>
      </c>
      <c r="AC51" s="34" t="s">
        <v>6</v>
      </c>
      <c r="AD51" s="52">
        <f t="shared" si="52"/>
        <v>1</v>
      </c>
      <c r="AF51" s="1" t="str">
        <f>CONCATENATE("[",StNrG24,"] ",NameG24)</f>
        <v>[55] Vochezer</v>
      </c>
      <c r="AG51" s="1" t="str">
        <f>CONCATENATE("[",StNrG22,"] ",NameG22)</f>
        <v>[48] Korbanek</v>
      </c>
      <c r="AH51" s="1">
        <f>IF(M51&gt;O51,1,0)</f>
        <v>1</v>
      </c>
      <c r="AI51" s="1">
        <f>IF(P51&gt;R51,1,0)</f>
        <v>0</v>
      </c>
      <c r="AJ51" s="1">
        <f>IF(S51&gt;U51,1,0)</f>
        <v>1</v>
      </c>
      <c r="AK51" s="1">
        <f>IF(V51&gt;X51,1,0)</f>
        <v>1</v>
      </c>
      <c r="AL51" s="1">
        <f>IF(Y51&gt;AA51,1,0)</f>
        <v>0</v>
      </c>
      <c r="AP51" s="1">
        <f>IF(M51&lt;O51,1,0)</f>
        <v>0</v>
      </c>
      <c r="AQ51" s="1">
        <f>IF(P51&lt;R51,1,0)</f>
        <v>1</v>
      </c>
      <c r="AR51" s="1">
        <f>IF(S51&lt;U51,1,0)</f>
        <v>0</v>
      </c>
      <c r="AS51" s="1">
        <f>IF(V51&lt;X51,1,0)</f>
        <v>0</v>
      </c>
      <c r="AT51" s="1">
        <f>IF(Y51&lt;AA51,1,0)</f>
        <v>0</v>
      </c>
    </row>
    <row r="52" spans="1:46" ht="13.5" customHeight="1" thickBot="1">
      <c r="A52" s="53" t="s">
        <v>31</v>
      </c>
      <c r="B52" s="54">
        <f>IF(ISBLANK(Zeit1G2),"",Zeit5G2)</f>
        <v>0.5833333333333333</v>
      </c>
      <c r="C52" s="37">
        <f t="shared" si="53"/>
        <v>120</v>
      </c>
      <c r="D52" s="37">
        <f>IF(ISBLANK(Ti3G2),"",Ti3G2)</f>
        <v>13</v>
      </c>
      <c r="E52" s="107" t="str">
        <f>IF(ISBLANK(StNrG25),"spielfrei",NameG25)</f>
        <v>Siegfried</v>
      </c>
      <c r="F52" s="108"/>
      <c r="G52" s="37" t="s">
        <v>7</v>
      </c>
      <c r="H52" s="107" t="str">
        <f>IF(ISBLANK(StNrG21),"spielfrei",NameG21)</f>
        <v>Cetin</v>
      </c>
      <c r="I52" s="109"/>
      <c r="J52" s="109"/>
      <c r="K52" s="109"/>
      <c r="L52" s="108"/>
      <c r="M52" s="55">
        <v>6</v>
      </c>
      <c r="N52" s="40" t="s">
        <v>6</v>
      </c>
      <c r="O52" s="56">
        <v>11</v>
      </c>
      <c r="P52" s="55">
        <v>8</v>
      </c>
      <c r="Q52" s="40" t="s">
        <v>6</v>
      </c>
      <c r="R52" s="56">
        <v>11</v>
      </c>
      <c r="S52" s="55">
        <v>11</v>
      </c>
      <c r="T52" s="40" t="s">
        <v>6</v>
      </c>
      <c r="U52" s="56">
        <v>9</v>
      </c>
      <c r="V52" s="55">
        <v>2</v>
      </c>
      <c r="W52" s="40" t="s">
        <v>6</v>
      </c>
      <c r="X52" s="56">
        <v>11</v>
      </c>
      <c r="Y52" s="55"/>
      <c r="Z52" s="40" t="s">
        <v>6</v>
      </c>
      <c r="AA52" s="56"/>
      <c r="AB52" s="55">
        <f t="shared" si="51"/>
        <v>1</v>
      </c>
      <c r="AC52" s="40" t="s">
        <v>6</v>
      </c>
      <c r="AD52" s="57">
        <f t="shared" si="52"/>
        <v>3</v>
      </c>
      <c r="AF52" s="1" t="str">
        <f>CONCATENATE("[",StNrG25,"] ",NameG25)</f>
        <v>[54] Siegfried</v>
      </c>
      <c r="AG52" s="1" t="str">
        <f>CONCATENATE("[",StNrG21,"] ",NameG21)</f>
        <v>[44] Cetin</v>
      </c>
      <c r="AH52" s="1">
        <f>IF(M52&gt;O52,1,0)</f>
        <v>0</v>
      </c>
      <c r="AI52" s="1">
        <f>IF(P52&gt;R52,1,0)</f>
        <v>0</v>
      </c>
      <c r="AJ52" s="1">
        <f>IF(S52&gt;U52,1,0)</f>
        <v>1</v>
      </c>
      <c r="AK52" s="1">
        <f>IF(V52&gt;X52,1,0)</f>
        <v>0</v>
      </c>
      <c r="AL52" s="1">
        <f>IF(Y52&gt;AA52,1,0)</f>
        <v>0</v>
      </c>
      <c r="AP52" s="1">
        <f>IF(M52&lt;O52,1,0)</f>
        <v>1</v>
      </c>
      <c r="AQ52" s="1">
        <f>IF(P52&lt;R52,1,0)</f>
        <v>1</v>
      </c>
      <c r="AR52" s="1">
        <f>IF(S52&lt;U52,1,0)</f>
        <v>0</v>
      </c>
      <c r="AS52" s="1">
        <f>IF(V52&lt;X52,1,0)</f>
        <v>1</v>
      </c>
      <c r="AT52" s="1">
        <f>IF(Y52&lt;AA52,1,0)</f>
        <v>0</v>
      </c>
    </row>
  </sheetData>
  <mergeCells count="100">
    <mergeCell ref="E1:X1"/>
    <mergeCell ref="A3:C9"/>
    <mergeCell ref="H18:L18"/>
    <mergeCell ref="A10:A11"/>
    <mergeCell ref="B10:B11"/>
    <mergeCell ref="C10:C11"/>
    <mergeCell ref="E11:L11"/>
    <mergeCell ref="H15:L15"/>
    <mergeCell ref="H16:L16"/>
    <mergeCell ref="H17:L17"/>
    <mergeCell ref="H26:L26"/>
    <mergeCell ref="H19:L19"/>
    <mergeCell ref="H20:L20"/>
    <mergeCell ref="H21:L21"/>
    <mergeCell ref="H22:L22"/>
    <mergeCell ref="H25:L25"/>
    <mergeCell ref="H23:L23"/>
    <mergeCell ref="H24:L24"/>
    <mergeCell ref="E26:F26"/>
    <mergeCell ref="E19:F19"/>
    <mergeCell ref="E20:F20"/>
    <mergeCell ref="E21:F21"/>
    <mergeCell ref="E22:F22"/>
    <mergeCell ref="E23:F23"/>
    <mergeCell ref="E24:F24"/>
    <mergeCell ref="E25:F25"/>
    <mergeCell ref="E16:F16"/>
    <mergeCell ref="E17:F17"/>
    <mergeCell ref="E18:F18"/>
    <mergeCell ref="H12:L12"/>
    <mergeCell ref="E12:F12"/>
    <mergeCell ref="E13:F13"/>
    <mergeCell ref="E14:F14"/>
    <mergeCell ref="H13:L13"/>
    <mergeCell ref="H14:L14"/>
    <mergeCell ref="E15:F15"/>
    <mergeCell ref="Y11:AA11"/>
    <mergeCell ref="AB11:AD11"/>
    <mergeCell ref="G3:I3"/>
    <mergeCell ref="J3:L3"/>
    <mergeCell ref="M3:O3"/>
    <mergeCell ref="P3:R3"/>
    <mergeCell ref="S3:U3"/>
    <mergeCell ref="V3:X3"/>
    <mergeCell ref="Y3:AA3"/>
    <mergeCell ref="AB3:AD3"/>
    <mergeCell ref="M11:O11"/>
    <mergeCell ref="P11:R11"/>
    <mergeCell ref="S11:U11"/>
    <mergeCell ref="V11:X11"/>
    <mergeCell ref="A29:C35"/>
    <mergeCell ref="G29:I29"/>
    <mergeCell ref="J29:L29"/>
    <mergeCell ref="M29:O29"/>
    <mergeCell ref="P29:R29"/>
    <mergeCell ref="S29:U29"/>
    <mergeCell ref="V29:X29"/>
    <mergeCell ref="Y29:AA29"/>
    <mergeCell ref="AB29:AD29"/>
    <mergeCell ref="A36:A37"/>
    <mergeCell ref="B36:B37"/>
    <mergeCell ref="C36:C37"/>
    <mergeCell ref="E37:L37"/>
    <mergeCell ref="M37:O37"/>
    <mergeCell ref="P37:R37"/>
    <mergeCell ref="S37:U37"/>
    <mergeCell ref="V37:X37"/>
    <mergeCell ref="Y37:AA37"/>
    <mergeCell ref="AB37:AD37"/>
    <mergeCell ref="E38:F38"/>
    <mergeCell ref="H38:L38"/>
    <mergeCell ref="E39:F39"/>
    <mergeCell ref="H39:L39"/>
    <mergeCell ref="E40:F40"/>
    <mergeCell ref="H40:L40"/>
    <mergeCell ref="E41:F41"/>
    <mergeCell ref="H41:L41"/>
    <mergeCell ref="E42:F42"/>
    <mergeCell ref="H42:L42"/>
    <mergeCell ref="E43:F43"/>
    <mergeCell ref="H43:L43"/>
    <mergeCell ref="E44:F44"/>
    <mergeCell ref="H44:L44"/>
    <mergeCell ref="E45:F45"/>
    <mergeCell ref="H45:L45"/>
    <mergeCell ref="H49:L49"/>
    <mergeCell ref="E46:F46"/>
    <mergeCell ref="H46:L46"/>
    <mergeCell ref="E47:F47"/>
    <mergeCell ref="H47:L47"/>
    <mergeCell ref="E52:F52"/>
    <mergeCell ref="H52:L52"/>
    <mergeCell ref="Z1:AE1"/>
    <mergeCell ref="E50:F50"/>
    <mergeCell ref="H50:L50"/>
    <mergeCell ref="E51:F51"/>
    <mergeCell ref="H51:L51"/>
    <mergeCell ref="E48:F48"/>
    <mergeCell ref="H48:L48"/>
    <mergeCell ref="E49:F4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1" r:id="rId4"/>
  <drawing r:id="rId3"/>
  <legacyDrawing r:id="rId2"/>
  <oleObjects>
    <oleObject progId="Word.Document.8" shapeId="18127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2">
      <selection activeCell="P12" sqref="P12"/>
    </sheetView>
  </sheetViews>
  <sheetFormatPr defaultColWidth="11.421875" defaultRowHeight="12.75"/>
  <cols>
    <col min="1" max="1" width="3.00390625" style="1" bestFit="1" customWidth="1"/>
    <col min="2" max="6" width="3.57421875" style="1" bestFit="1" customWidth="1"/>
    <col min="7" max="7" width="3.57421875" style="1" customWidth="1"/>
    <col min="8" max="8" width="2.00390625" style="1" bestFit="1" customWidth="1"/>
    <col min="9" max="9" width="3.00390625" style="1" customWidth="1"/>
    <col min="10" max="15" width="3.57421875" style="1" customWidth="1"/>
    <col min="16" max="16" width="2.00390625" style="1" customWidth="1"/>
    <col min="17" max="17" width="11.421875" style="1" customWidth="1"/>
    <col min="18" max="18" width="9.7109375" style="1" customWidth="1"/>
    <col min="19" max="19" width="11.421875" style="1" customWidth="1"/>
    <col min="20" max="20" width="5.28125" style="1" bestFit="1" customWidth="1"/>
    <col min="21" max="16384" width="11.421875" style="1" customWidth="1"/>
  </cols>
  <sheetData>
    <row r="1" spans="6:18" ht="75" customHeight="1">
      <c r="F1" s="130" t="str">
        <f>Veranstaltung</f>
        <v>30. Tischtennis-Einzelmeisterschaften am 29. April 2006 in Maintal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0" ht="18">
      <c r="A2" s="133" t="s">
        <v>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</row>
    <row r="4" spans="1:20" ht="15.75">
      <c r="A4" s="132" t="s">
        <v>52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6" spans="1:20" ht="12.75">
      <c r="A6" s="62" t="str">
        <f>Zwi!E2</f>
        <v>[49] Kotschenreuther, Sebastian</v>
      </c>
      <c r="B6" s="62"/>
      <c r="C6" s="62"/>
      <c r="D6" s="62"/>
      <c r="E6" s="62"/>
      <c r="F6" s="62"/>
      <c r="G6" s="62"/>
      <c r="H6" s="97">
        <v>3</v>
      </c>
      <c r="T6" s="1" t="s">
        <v>8</v>
      </c>
    </row>
    <row r="7" spans="1:16" ht="12.75">
      <c r="A7" s="128" t="s">
        <v>57</v>
      </c>
      <c r="B7" s="128"/>
      <c r="C7" s="128"/>
      <c r="E7" s="127" t="s">
        <v>91</v>
      </c>
      <c r="F7" s="127"/>
      <c r="G7" s="127"/>
      <c r="H7" s="88"/>
      <c r="I7" s="62" t="str">
        <f>[3]!sieger(A6,H6,A8,H8)</f>
        <v>[49] Kotschenreuther, Sebastian</v>
      </c>
      <c r="J7" s="62"/>
      <c r="K7" s="62"/>
      <c r="L7" s="62"/>
      <c r="M7" s="62"/>
      <c r="N7" s="62"/>
      <c r="O7" s="62"/>
      <c r="P7" s="97">
        <v>0</v>
      </c>
    </row>
    <row r="8" spans="1:19" ht="12.75">
      <c r="A8" s="62" t="str">
        <f>Zwi!E11</f>
        <v>[53] Schulz, Sven</v>
      </c>
      <c r="B8" s="62"/>
      <c r="C8" s="62"/>
      <c r="D8" s="62"/>
      <c r="E8" s="62"/>
      <c r="F8" s="62"/>
      <c r="G8" s="62"/>
      <c r="H8" s="98">
        <v>2</v>
      </c>
      <c r="P8" s="88"/>
      <c r="S8" s="89"/>
    </row>
    <row r="9" spans="8:20" ht="13.5" thickBot="1">
      <c r="H9" s="90"/>
      <c r="I9" s="129" t="s">
        <v>58</v>
      </c>
      <c r="J9" s="129"/>
      <c r="K9" s="129"/>
      <c r="M9" s="127" t="s">
        <v>92</v>
      </c>
      <c r="N9" s="127"/>
      <c r="O9" s="127"/>
      <c r="P9" s="91"/>
      <c r="Q9" s="92"/>
      <c r="R9" s="93"/>
      <c r="S9" s="94" t="str">
        <f>[3]!sieger(I7,P7,I11,P11)</f>
        <v>[44] Cetin, Selcuk</v>
      </c>
      <c r="T9" s="95">
        <v>1</v>
      </c>
    </row>
    <row r="10" spans="1:19" ht="13.5" thickTop="1">
      <c r="A10" s="62" t="str">
        <f>Zwi!E10</f>
        <v>[44] Cetin, Selcuk</v>
      </c>
      <c r="B10" s="62"/>
      <c r="C10" s="62"/>
      <c r="D10" s="62"/>
      <c r="E10" s="62"/>
      <c r="F10" s="62"/>
      <c r="G10" s="62"/>
      <c r="H10" s="97">
        <v>3</v>
      </c>
      <c r="I10" s="90"/>
      <c r="J10" s="90"/>
      <c r="K10" s="90"/>
      <c r="L10" s="90"/>
      <c r="M10" s="90"/>
      <c r="N10" s="90"/>
      <c r="O10" s="90"/>
      <c r="P10" s="91"/>
      <c r="S10" s="89"/>
    </row>
    <row r="11" spans="1:19" ht="12.75">
      <c r="A11" s="128" t="s">
        <v>57</v>
      </c>
      <c r="B11" s="128"/>
      <c r="C11" s="128"/>
      <c r="E11" s="127" t="s">
        <v>92</v>
      </c>
      <c r="F11" s="127"/>
      <c r="G11" s="127"/>
      <c r="H11" s="88"/>
      <c r="I11" s="62" t="str">
        <f>[3]!sieger(A10,H10,A12,H12)</f>
        <v>[44] Cetin, Selcuk</v>
      </c>
      <c r="J11" s="62"/>
      <c r="K11" s="62"/>
      <c r="L11" s="62"/>
      <c r="M11" s="62"/>
      <c r="N11" s="62"/>
      <c r="O11" s="62"/>
      <c r="P11" s="98">
        <v>3</v>
      </c>
      <c r="S11" s="89"/>
    </row>
    <row r="12" spans="1:20" ht="13.5" thickBot="1">
      <c r="A12" s="62" t="str">
        <f>Zwi!E3</f>
        <v>[46] Gosemann, Heiko</v>
      </c>
      <c r="B12" s="62"/>
      <c r="C12" s="62"/>
      <c r="D12" s="62"/>
      <c r="E12" s="62"/>
      <c r="F12" s="62"/>
      <c r="G12" s="62"/>
      <c r="H12" s="98">
        <v>1</v>
      </c>
      <c r="Q12" s="93"/>
      <c r="R12" s="93"/>
      <c r="S12" s="94" t="str">
        <f>[3]!verlierer(I7,P7,I11,P11)</f>
        <v>[49] Kotschenreuther, Sebastian</v>
      </c>
      <c r="T12" s="95">
        <v>2</v>
      </c>
    </row>
    <row r="13" spans="9:19" ht="13.5" thickTop="1">
      <c r="I13" s="62" t="str">
        <f>[3]!verlierer(A6,H6,A8,H8)</f>
        <v>[53] Schulz, Sven</v>
      </c>
      <c r="J13" s="62"/>
      <c r="K13" s="62"/>
      <c r="L13" s="62"/>
      <c r="M13" s="62"/>
      <c r="N13" s="62"/>
      <c r="O13" s="62"/>
      <c r="P13" s="99">
        <v>2</v>
      </c>
      <c r="S13" s="89"/>
    </row>
    <row r="14" spans="16:19" ht="12.75">
      <c r="P14" s="88"/>
      <c r="S14" s="89"/>
    </row>
    <row r="15" spans="9:20" ht="13.5" thickBot="1">
      <c r="I15" s="129" t="s">
        <v>59</v>
      </c>
      <c r="J15" s="129"/>
      <c r="K15" s="129"/>
      <c r="M15" s="127" t="s">
        <v>92</v>
      </c>
      <c r="N15" s="127"/>
      <c r="O15" s="127"/>
      <c r="P15" s="91"/>
      <c r="Q15" s="92"/>
      <c r="R15" s="93"/>
      <c r="S15" s="94" t="str">
        <f>[3]!sieger(I13,P13,I17,P17)</f>
        <v>[46] Gosemann, Heiko</v>
      </c>
      <c r="T15" s="95">
        <v>3</v>
      </c>
    </row>
    <row r="16" spans="9:19" ht="13.5" thickTop="1">
      <c r="I16" s="90"/>
      <c r="J16" s="90"/>
      <c r="K16" s="90"/>
      <c r="L16" s="90"/>
      <c r="M16" s="90"/>
      <c r="N16" s="90"/>
      <c r="O16" s="90"/>
      <c r="P16" s="91"/>
      <c r="S16" s="89"/>
    </row>
    <row r="17" spans="9:19" ht="12.75">
      <c r="I17" s="62" t="str">
        <f>[3]!verlierer(A10,H10,A12,H12)</f>
        <v>[46] Gosemann, Heiko</v>
      </c>
      <c r="J17" s="62"/>
      <c r="K17" s="62"/>
      <c r="L17" s="62"/>
      <c r="M17" s="62"/>
      <c r="N17" s="62"/>
      <c r="O17" s="62"/>
      <c r="P17" s="98">
        <v>3</v>
      </c>
      <c r="S17" s="89"/>
    </row>
    <row r="18" spans="17:20" ht="13.5" thickBot="1">
      <c r="Q18" s="93"/>
      <c r="R18" s="93"/>
      <c r="S18" s="94" t="str">
        <f>[3]!verlierer(I13,P13,I17,P17)</f>
        <v>[53] Schulz, Sven</v>
      </c>
      <c r="T18" s="95">
        <v>4</v>
      </c>
    </row>
    <row r="19" ht="13.5" thickTop="1">
      <c r="S19" s="89"/>
    </row>
    <row r="20" spans="1:20" ht="15.75">
      <c r="A20" s="132" t="s">
        <v>51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</row>
    <row r="21" spans="17:20" ht="12.75">
      <c r="Q21" s="96"/>
      <c r="R21" s="96"/>
      <c r="S21" s="96"/>
      <c r="T21" s="95"/>
    </row>
    <row r="22" spans="1:8" ht="12.75">
      <c r="A22" s="62" t="str">
        <f>Zwi!E4</f>
        <v>[45] Didion, Jörg</v>
      </c>
      <c r="B22" s="62"/>
      <c r="C22" s="62"/>
      <c r="D22" s="62"/>
      <c r="E22" s="62"/>
      <c r="F22" s="62"/>
      <c r="G22" s="62"/>
      <c r="H22" s="97">
        <v>3</v>
      </c>
    </row>
    <row r="23" spans="1:16" ht="12.75">
      <c r="A23" s="128" t="s">
        <v>98</v>
      </c>
      <c r="B23" s="128"/>
      <c r="C23" s="128"/>
      <c r="E23" s="127" t="s">
        <v>90</v>
      </c>
      <c r="F23" s="127"/>
      <c r="G23" s="127"/>
      <c r="H23" s="88"/>
      <c r="I23" s="62" t="str">
        <f>[3]!sieger(A22,H22,A24,H24)</f>
        <v>[45] Didion, Jörg</v>
      </c>
      <c r="J23" s="62"/>
      <c r="K23" s="62"/>
      <c r="L23" s="62"/>
      <c r="M23" s="62"/>
      <c r="N23" s="62"/>
      <c r="O23" s="62"/>
      <c r="P23" s="97">
        <v>3</v>
      </c>
    </row>
    <row r="24" spans="1:16" ht="12.75">
      <c r="A24" s="62" t="str">
        <f>Zwi!E13</f>
        <v>[55] Vochezer, Reinhard</v>
      </c>
      <c r="B24" s="62"/>
      <c r="C24" s="62"/>
      <c r="D24" s="62"/>
      <c r="E24" s="62"/>
      <c r="F24" s="62"/>
      <c r="G24" s="62"/>
      <c r="H24" s="98">
        <v>2</v>
      </c>
      <c r="P24" s="88"/>
    </row>
    <row r="25" spans="8:20" ht="13.5" thickBot="1">
      <c r="H25" s="90"/>
      <c r="I25" s="129" t="s">
        <v>99</v>
      </c>
      <c r="J25" s="129"/>
      <c r="K25" s="129"/>
      <c r="M25" s="127" t="s">
        <v>90</v>
      </c>
      <c r="N25" s="127"/>
      <c r="O25" s="127"/>
      <c r="P25" s="91"/>
      <c r="Q25" s="92"/>
      <c r="R25" s="93"/>
      <c r="S25" s="94" t="str">
        <f>[3]!sieger(I23,P23,I27,P27)</f>
        <v>[45] Didion, Jörg</v>
      </c>
      <c r="T25" s="95">
        <v>5</v>
      </c>
    </row>
    <row r="26" spans="1:19" ht="13.5" thickTop="1">
      <c r="A26" s="62" t="str">
        <f>Zwi!E12</f>
        <v>[54] Siegfried, Michael</v>
      </c>
      <c r="B26" s="62"/>
      <c r="C26" s="62"/>
      <c r="D26" s="62"/>
      <c r="E26" s="62"/>
      <c r="F26" s="62"/>
      <c r="G26" s="62"/>
      <c r="H26" s="97">
        <v>3</v>
      </c>
      <c r="I26" s="90"/>
      <c r="J26" s="90"/>
      <c r="K26" s="90"/>
      <c r="L26" s="90"/>
      <c r="M26" s="90"/>
      <c r="N26" s="90"/>
      <c r="O26" s="90"/>
      <c r="P26" s="91"/>
      <c r="S26" s="89"/>
    </row>
    <row r="27" spans="1:19" ht="12.75">
      <c r="A27" s="128" t="s">
        <v>98</v>
      </c>
      <c r="B27" s="128"/>
      <c r="C27" s="128"/>
      <c r="E27" s="127" t="s">
        <v>91</v>
      </c>
      <c r="F27" s="127"/>
      <c r="G27" s="127"/>
      <c r="H27" s="88"/>
      <c r="I27" s="62" t="str">
        <f>[3]!sieger(A26,H26,A28,H28)</f>
        <v>[54] Siegfried, Michael</v>
      </c>
      <c r="J27" s="62"/>
      <c r="K27" s="62"/>
      <c r="L27" s="62"/>
      <c r="M27" s="62"/>
      <c r="N27" s="62"/>
      <c r="O27" s="62"/>
      <c r="P27" s="98">
        <v>1</v>
      </c>
      <c r="S27" s="89"/>
    </row>
    <row r="28" spans="1:20" ht="13.5" thickBot="1">
      <c r="A28" s="62" t="str">
        <f>Zwi!E5</f>
        <v>[50] Jensen H., Henning</v>
      </c>
      <c r="B28" s="62"/>
      <c r="C28" s="62"/>
      <c r="D28" s="62"/>
      <c r="E28" s="62"/>
      <c r="F28" s="62"/>
      <c r="G28" s="62"/>
      <c r="H28" s="98">
        <v>0</v>
      </c>
      <c r="Q28" s="93"/>
      <c r="R28" s="93"/>
      <c r="S28" s="94" t="str">
        <f>[3]!verlierer(I23,P23,I27,P27)</f>
        <v>[54] Siegfried, Michael</v>
      </c>
      <c r="T28" s="95">
        <v>6</v>
      </c>
    </row>
    <row r="29" spans="9:19" ht="13.5" thickTop="1">
      <c r="I29" s="62" t="str">
        <f>[3]!verlierer(A22,H22,A24,H24)</f>
        <v>[55] Vochezer, Reinhard</v>
      </c>
      <c r="J29" s="62"/>
      <c r="K29" s="62"/>
      <c r="L29" s="62"/>
      <c r="M29" s="62"/>
      <c r="N29" s="62"/>
      <c r="O29" s="62"/>
      <c r="P29" s="99">
        <v>3</v>
      </c>
      <c r="S29" s="89"/>
    </row>
    <row r="30" spans="16:19" ht="12.75">
      <c r="P30" s="88"/>
      <c r="S30" s="89"/>
    </row>
    <row r="31" spans="9:20" ht="13.5" thickBot="1">
      <c r="I31" s="129" t="s">
        <v>99</v>
      </c>
      <c r="J31" s="129"/>
      <c r="K31" s="129"/>
      <c r="M31" s="127" t="s">
        <v>91</v>
      </c>
      <c r="N31" s="127"/>
      <c r="O31" s="127"/>
      <c r="P31" s="91"/>
      <c r="Q31" s="92"/>
      <c r="R31" s="93"/>
      <c r="S31" s="94" t="str">
        <f>[3]!sieger(I29,P29,I33,P33)</f>
        <v>[55] Vochezer, Reinhard</v>
      </c>
      <c r="T31" s="95">
        <v>7</v>
      </c>
    </row>
    <row r="32" spans="9:19" ht="13.5" thickTop="1">
      <c r="I32" s="90"/>
      <c r="J32" s="90"/>
      <c r="K32" s="90"/>
      <c r="L32" s="90"/>
      <c r="M32" s="90"/>
      <c r="N32" s="90"/>
      <c r="O32" s="90"/>
      <c r="P32" s="91"/>
      <c r="S32" s="89"/>
    </row>
    <row r="33" spans="9:19" ht="12.75">
      <c r="I33" s="62" t="str">
        <f>[3]!verlierer(A26,H26,A28,H28)</f>
        <v>[50] Jensen H., Henning</v>
      </c>
      <c r="J33" s="62"/>
      <c r="K33" s="62"/>
      <c r="L33" s="62"/>
      <c r="M33" s="62"/>
      <c r="N33" s="62"/>
      <c r="O33" s="62"/>
      <c r="P33" s="98">
        <v>1</v>
      </c>
      <c r="S33" s="89"/>
    </row>
    <row r="34" spans="17:20" ht="13.5" thickBot="1">
      <c r="Q34" s="93"/>
      <c r="R34" s="93"/>
      <c r="S34" s="94" t="str">
        <f>[3]!verlierer(I29,P29,I33,P33)</f>
        <v>[50] Jensen H., Henning</v>
      </c>
      <c r="T34" s="95">
        <v>8</v>
      </c>
    </row>
    <row r="35" spans="17:20" ht="13.5" thickTop="1">
      <c r="Q35" s="96"/>
      <c r="R35" s="96"/>
      <c r="S35" s="96"/>
      <c r="T35" s="95"/>
    </row>
    <row r="36" spans="1:20" ht="15.75">
      <c r="A36" s="132" t="s">
        <v>53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</row>
    <row r="37" spans="17:20" ht="12.75">
      <c r="Q37" s="96"/>
      <c r="R37" s="96"/>
      <c r="S37" s="96"/>
      <c r="T37" s="95"/>
    </row>
    <row r="38" spans="1:8" ht="12.75">
      <c r="A38" s="62" t="str">
        <f>Zwi!E6</f>
        <v>[52] Müller, Peter</v>
      </c>
      <c r="B38" s="62"/>
      <c r="C38" s="62"/>
      <c r="D38" s="62"/>
      <c r="E38" s="62"/>
      <c r="F38" s="62"/>
      <c r="G38" s="62"/>
      <c r="H38" s="97">
        <v>0</v>
      </c>
    </row>
    <row r="39" spans="1:16" ht="12.75">
      <c r="A39" s="128" t="s">
        <v>98</v>
      </c>
      <c r="B39" s="128"/>
      <c r="C39" s="128"/>
      <c r="E39" s="127" t="s">
        <v>92</v>
      </c>
      <c r="F39" s="127"/>
      <c r="G39" s="127"/>
      <c r="H39" s="88"/>
      <c r="I39" s="62" t="str">
        <f>[3]!sieger(A38,H38,A40,H40)</f>
        <v>[51] Jensen S., Steffen</v>
      </c>
      <c r="J39" s="62"/>
      <c r="K39" s="62"/>
      <c r="L39" s="62"/>
      <c r="M39" s="62"/>
      <c r="N39" s="62"/>
      <c r="O39" s="62"/>
      <c r="P39" s="97">
        <v>0</v>
      </c>
    </row>
    <row r="40" spans="1:16" ht="12.75">
      <c r="A40" s="62" t="str">
        <f>Zwi!E15</f>
        <v>[51] Jensen S., Steffen</v>
      </c>
      <c r="B40" s="62"/>
      <c r="C40" s="62"/>
      <c r="D40" s="62"/>
      <c r="E40" s="62"/>
      <c r="F40" s="62"/>
      <c r="G40" s="62"/>
      <c r="H40" s="98">
        <v>3</v>
      </c>
      <c r="P40" s="88"/>
    </row>
    <row r="41" spans="8:20" ht="13.5" thickBot="1">
      <c r="H41" s="90"/>
      <c r="I41" s="129" t="s">
        <v>99</v>
      </c>
      <c r="J41" s="129"/>
      <c r="K41" s="129"/>
      <c r="M41" s="127" t="s">
        <v>92</v>
      </c>
      <c r="N41" s="127"/>
      <c r="O41" s="127"/>
      <c r="P41" s="91"/>
      <c r="Q41" s="92"/>
      <c r="R41" s="93"/>
      <c r="S41" s="94" t="str">
        <f>[3]!sieger(I39,P39,I43,P43)</f>
        <v>[48] Korbanek, Karl-Heinz</v>
      </c>
      <c r="T41" s="95">
        <v>9</v>
      </c>
    </row>
    <row r="42" spans="1:19" ht="13.5" thickTop="1">
      <c r="A42" s="62" t="str">
        <f>Zwi!E14</f>
        <v>[48] Korbanek, Karl-Heinz</v>
      </c>
      <c r="B42" s="62"/>
      <c r="C42" s="62"/>
      <c r="D42" s="62"/>
      <c r="E42" s="62"/>
      <c r="F42" s="62"/>
      <c r="G42" s="62"/>
      <c r="H42" s="97">
        <v>3</v>
      </c>
      <c r="I42" s="90"/>
      <c r="J42" s="90"/>
      <c r="K42" s="90"/>
      <c r="L42" s="90"/>
      <c r="M42" s="90"/>
      <c r="N42" s="90"/>
      <c r="O42" s="90"/>
      <c r="P42" s="91"/>
      <c r="S42" s="89"/>
    </row>
    <row r="43" spans="1:19" ht="12.75">
      <c r="A43" s="128" t="s">
        <v>57</v>
      </c>
      <c r="B43" s="128"/>
      <c r="C43" s="128"/>
      <c r="E43" s="127" t="s">
        <v>90</v>
      </c>
      <c r="F43" s="127"/>
      <c r="G43" s="127"/>
      <c r="H43" s="88"/>
      <c r="I43" s="62" t="str">
        <f>[3]!sieger(A42,H42,A44,H44)</f>
        <v>[48] Korbanek, Karl-Heinz</v>
      </c>
      <c r="J43" s="62"/>
      <c r="K43" s="62"/>
      <c r="L43" s="62"/>
      <c r="M43" s="62"/>
      <c r="N43" s="62"/>
      <c r="O43" s="62"/>
      <c r="P43" s="98">
        <v>3</v>
      </c>
      <c r="S43" s="89"/>
    </row>
    <row r="44" spans="1:20" ht="13.5" thickBot="1">
      <c r="A44" s="62" t="str">
        <f>Zwi!E7</f>
        <v>[47] Herres, Dieter</v>
      </c>
      <c r="B44" s="62"/>
      <c r="C44" s="62"/>
      <c r="D44" s="62"/>
      <c r="E44" s="62"/>
      <c r="F44" s="62"/>
      <c r="G44" s="62"/>
      <c r="H44" s="98">
        <v>0</v>
      </c>
      <c r="Q44" s="93"/>
      <c r="R44" s="93"/>
      <c r="S44" s="94" t="str">
        <f>[3]!verlierer(I39,P39,I43,P43)</f>
        <v>[51] Jensen S., Steffen</v>
      </c>
      <c r="T44" s="95">
        <v>10</v>
      </c>
    </row>
    <row r="45" spans="9:19" ht="13.5" thickTop="1">
      <c r="I45" s="62" t="str">
        <f>[3]!verlierer(A38,H38,A40,H40)</f>
        <v>[52] Müller, Peter</v>
      </c>
      <c r="J45" s="62"/>
      <c r="K45" s="62"/>
      <c r="L45" s="62"/>
      <c r="M45" s="62"/>
      <c r="N45" s="62"/>
      <c r="O45" s="62"/>
      <c r="P45" s="99">
        <v>3</v>
      </c>
      <c r="S45" s="89"/>
    </row>
    <row r="46" spans="16:19" ht="12.75">
      <c r="P46" s="88"/>
      <c r="S46" s="89"/>
    </row>
    <row r="47" spans="9:20" ht="13.5" thickBot="1">
      <c r="I47" s="129" t="s">
        <v>59</v>
      </c>
      <c r="J47" s="129"/>
      <c r="K47" s="129"/>
      <c r="M47" s="127" t="s">
        <v>90</v>
      </c>
      <c r="N47" s="127"/>
      <c r="O47" s="127"/>
      <c r="P47" s="91"/>
      <c r="Q47" s="92"/>
      <c r="R47" s="93"/>
      <c r="S47" s="94" t="str">
        <f>[3]!sieger(I45,P45,I49,P49)</f>
        <v>[52] Müller, Peter</v>
      </c>
      <c r="T47" s="95">
        <v>11</v>
      </c>
    </row>
    <row r="48" spans="9:19" ht="13.5" thickTop="1">
      <c r="I48" s="90"/>
      <c r="J48" s="90"/>
      <c r="K48" s="90"/>
      <c r="L48" s="90"/>
      <c r="M48" s="90"/>
      <c r="N48" s="90"/>
      <c r="O48" s="90"/>
      <c r="P48" s="91"/>
      <c r="S48" s="89"/>
    </row>
    <row r="49" spans="9:19" ht="12.75">
      <c r="I49" s="62" t="str">
        <f>[3]!verlierer(A42,H42,A44,H44)</f>
        <v>[47] Herres, Dieter</v>
      </c>
      <c r="J49" s="62"/>
      <c r="K49" s="62"/>
      <c r="L49" s="62"/>
      <c r="M49" s="62"/>
      <c r="N49" s="62"/>
      <c r="O49" s="62"/>
      <c r="P49" s="98">
        <v>2</v>
      </c>
      <c r="S49" s="89"/>
    </row>
    <row r="50" spans="17:20" ht="13.5" thickBot="1">
      <c r="Q50" s="93"/>
      <c r="R50" s="93"/>
      <c r="S50" s="94" t="str">
        <f>[3]!verlierer(I45,P45,I49,P49)</f>
        <v>[47] Herres, Dieter</v>
      </c>
      <c r="T50" s="95">
        <v>12</v>
      </c>
    </row>
    <row r="51" ht="13.5" thickTop="1"/>
  </sheetData>
  <mergeCells count="29">
    <mergeCell ref="A36:T36"/>
    <mergeCell ref="I41:K41"/>
    <mergeCell ref="I47:K47"/>
    <mergeCell ref="A39:C39"/>
    <mergeCell ref="A43:C43"/>
    <mergeCell ref="E39:G39"/>
    <mergeCell ref="E43:G43"/>
    <mergeCell ref="M41:O41"/>
    <mergeCell ref="M47:O47"/>
    <mergeCell ref="M15:O15"/>
    <mergeCell ref="E7:G7"/>
    <mergeCell ref="I9:K9"/>
    <mergeCell ref="I15:K15"/>
    <mergeCell ref="F1:R1"/>
    <mergeCell ref="E23:G23"/>
    <mergeCell ref="A7:C7"/>
    <mergeCell ref="A11:C11"/>
    <mergeCell ref="A23:C23"/>
    <mergeCell ref="E11:G11"/>
    <mergeCell ref="A4:T4"/>
    <mergeCell ref="A20:T20"/>
    <mergeCell ref="A2:T2"/>
    <mergeCell ref="M9:O9"/>
    <mergeCell ref="M25:O25"/>
    <mergeCell ref="E27:G27"/>
    <mergeCell ref="M31:O31"/>
    <mergeCell ref="A27:C27"/>
    <mergeCell ref="I25:K25"/>
    <mergeCell ref="I31:K31"/>
  </mergeCells>
  <printOptions horizontalCentered="1"/>
  <pageMargins left="0.5905511811023623" right="0.5905511811023623" top="0.7874015748031497" bottom="0.58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82625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S605"/>
  <sheetViews>
    <sheetView workbookViewId="0" topLeftCell="A581">
      <selection activeCell="V11" sqref="V11"/>
    </sheetView>
  </sheetViews>
  <sheetFormatPr defaultColWidth="11.421875" defaultRowHeight="15" customHeight="1"/>
  <cols>
    <col min="1" max="1" width="7.140625" style="1" customWidth="1"/>
    <col min="2" max="2" width="5.140625" style="1" customWidth="1"/>
    <col min="3" max="3" width="10.140625" style="1" bestFit="1" customWidth="1"/>
    <col min="4" max="4" width="22.7109375" style="1" customWidth="1"/>
    <col min="5" max="5" width="2.7109375" style="1" customWidth="1"/>
    <col min="6" max="6" width="4.7109375" style="1" customWidth="1"/>
    <col min="7" max="7" width="2.7109375" style="1" customWidth="1"/>
    <col min="8" max="8" width="4.7109375" style="1" customWidth="1"/>
    <col min="9" max="9" width="2.7109375" style="1" customWidth="1"/>
    <col min="10" max="10" width="4.7109375" style="1" customWidth="1"/>
    <col min="11" max="11" width="2.7109375" style="1" customWidth="1"/>
    <col min="12" max="12" width="4.7109375" style="1" customWidth="1"/>
    <col min="13" max="13" width="2.7109375" style="1" customWidth="1"/>
    <col min="14" max="14" width="4.7109375" style="1" customWidth="1"/>
    <col min="15" max="15" width="2.7109375" style="1" customWidth="1"/>
    <col min="16" max="16" width="4.7109375" style="1" customWidth="1"/>
    <col min="17" max="17" width="2.7109375" style="1" customWidth="1"/>
    <col min="18" max="18" width="4.7109375" style="1" customWidth="1"/>
    <col min="19" max="19" width="5.8515625" style="1" bestFit="1" customWidth="1"/>
    <col min="20" max="16384" width="11.421875" style="1" customWidth="1"/>
  </cols>
  <sheetData>
    <row r="1" spans="1:4" ht="15" customHeight="1">
      <c r="A1" s="161" t="s">
        <v>61</v>
      </c>
      <c r="B1" s="161"/>
      <c r="C1" s="161"/>
      <c r="D1" s="161"/>
    </row>
    <row r="2" spans="1:4" ht="15" customHeight="1">
      <c r="A2" s="160" t="s">
        <v>62</v>
      </c>
      <c r="B2" s="160"/>
      <c r="C2" s="162" t="s">
        <v>95</v>
      </c>
      <c r="D2" s="163"/>
    </row>
    <row r="3" spans="1:4" ht="15" customHeight="1">
      <c r="A3" s="160" t="s">
        <v>64</v>
      </c>
      <c r="B3" s="160"/>
      <c r="C3" s="164" t="s">
        <v>96</v>
      </c>
      <c r="D3" s="165"/>
    </row>
    <row r="4" spans="1:4" ht="15" customHeight="1">
      <c r="A4" s="160" t="s">
        <v>65</v>
      </c>
      <c r="B4" s="160"/>
      <c r="C4" s="166" t="s">
        <v>97</v>
      </c>
      <c r="D4" s="167"/>
    </row>
    <row r="5" spans="1:4" ht="15" customHeight="1">
      <c r="A5" s="160" t="s">
        <v>66</v>
      </c>
      <c r="B5" s="160"/>
      <c r="C5" s="162" t="s">
        <v>78</v>
      </c>
      <c r="D5" s="163"/>
    </row>
    <row r="7" spans="1:19" ht="20.25">
      <c r="A7" s="142" t="str">
        <f>$C$2</f>
        <v>30. Deutsche Tischtennis Einzelmeisterschaften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</row>
    <row r="8" spans="1:19" ht="1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10" spans="1:19" ht="30">
      <c r="A10" s="156" t="s">
        <v>67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</row>
    <row r="11" ht="15" customHeight="1" thickBot="1"/>
    <row r="12" spans="1:19" ht="15" customHeight="1">
      <c r="A12" s="63" t="s">
        <v>68</v>
      </c>
      <c r="B12" s="64" t="s">
        <v>3</v>
      </c>
      <c r="C12" s="64" t="s">
        <v>2</v>
      </c>
      <c r="D12" s="136" t="s">
        <v>63</v>
      </c>
      <c r="E12" s="137"/>
      <c r="F12" s="137"/>
      <c r="G12" s="137"/>
      <c r="H12" s="137"/>
      <c r="I12" s="137"/>
      <c r="J12" s="138"/>
      <c r="K12" s="65"/>
      <c r="L12" s="65"/>
      <c r="M12" s="65"/>
      <c r="N12" s="65"/>
      <c r="P12" s="153" t="s">
        <v>69</v>
      </c>
      <c r="Q12" s="154"/>
      <c r="R12" s="154"/>
      <c r="S12" s="155"/>
    </row>
    <row r="13" spans="1:19" ht="18" customHeight="1" thickBot="1">
      <c r="A13" s="66">
        <f>Spielplan!C12</f>
        <v>91</v>
      </c>
      <c r="B13" s="67">
        <f>Spielplan!D12</f>
        <v>11</v>
      </c>
      <c r="C13" s="68">
        <f>Spielplan!B12</f>
        <v>0.3958333333333333</v>
      </c>
      <c r="D13" s="139" t="str">
        <f>$C$5</f>
        <v>H5-Einzel</v>
      </c>
      <c r="E13" s="140"/>
      <c r="F13" s="140"/>
      <c r="G13" s="140"/>
      <c r="H13" s="140"/>
      <c r="I13" s="140"/>
      <c r="J13" s="141"/>
      <c r="K13" s="69"/>
      <c r="L13" s="69"/>
      <c r="M13" s="69"/>
      <c r="N13" s="69"/>
      <c r="P13" s="157"/>
      <c r="Q13" s="158"/>
      <c r="R13" s="158"/>
      <c r="S13" s="159"/>
    </row>
    <row r="14" ht="15" customHeight="1" thickBot="1">
      <c r="A14" s="70"/>
    </row>
    <row r="15" spans="1:19" ht="16.5" customHeight="1">
      <c r="A15" s="71" t="s">
        <v>70</v>
      </c>
      <c r="B15" s="143" t="s">
        <v>71</v>
      </c>
      <c r="C15" s="144"/>
      <c r="D15" s="147"/>
      <c r="E15" s="143" t="s">
        <v>14</v>
      </c>
      <c r="F15" s="147"/>
      <c r="G15" s="143" t="s">
        <v>13</v>
      </c>
      <c r="H15" s="147"/>
      <c r="I15" s="143" t="s">
        <v>12</v>
      </c>
      <c r="J15" s="147"/>
      <c r="K15" s="143" t="s">
        <v>11</v>
      </c>
      <c r="L15" s="147"/>
      <c r="M15" s="143" t="s">
        <v>10</v>
      </c>
      <c r="N15" s="147"/>
      <c r="O15" s="143" t="s">
        <v>72</v>
      </c>
      <c r="P15" s="147"/>
      <c r="Q15" s="143" t="s">
        <v>73</v>
      </c>
      <c r="R15" s="147"/>
      <c r="S15" s="71" t="s">
        <v>16</v>
      </c>
    </row>
    <row r="16" spans="1:19" ht="30" customHeight="1">
      <c r="A16" s="72"/>
      <c r="B16" s="73" t="s">
        <v>74</v>
      </c>
      <c r="C16" s="74" t="str">
        <f>Spielplan!AF12</f>
        <v>[49] Kotschenreuther</v>
      </c>
      <c r="D16" s="75"/>
      <c r="E16" s="8"/>
      <c r="F16" s="76"/>
      <c r="G16" s="8"/>
      <c r="H16" s="76"/>
      <c r="I16" s="8"/>
      <c r="J16" s="76"/>
      <c r="K16" s="8"/>
      <c r="L16" s="76"/>
      <c r="M16" s="8"/>
      <c r="N16" s="76"/>
      <c r="O16" s="8"/>
      <c r="P16" s="76"/>
      <c r="Q16" s="8"/>
      <c r="R16" s="76"/>
      <c r="S16" s="72"/>
    </row>
    <row r="17" spans="1:19" ht="30" customHeight="1" thickBot="1">
      <c r="A17" s="77"/>
      <c r="B17" s="78" t="s">
        <v>75</v>
      </c>
      <c r="C17" s="79" t="str">
        <f>Spielplan!AG12</f>
        <v>[45] Didion</v>
      </c>
      <c r="D17" s="80"/>
      <c r="E17" s="10"/>
      <c r="F17" s="81"/>
      <c r="G17" s="10"/>
      <c r="H17" s="81"/>
      <c r="I17" s="10"/>
      <c r="J17" s="81"/>
      <c r="K17" s="10"/>
      <c r="L17" s="81"/>
      <c r="M17" s="10"/>
      <c r="N17" s="81"/>
      <c r="O17" s="10"/>
      <c r="P17" s="81"/>
      <c r="Q17" s="10"/>
      <c r="R17" s="81"/>
      <c r="S17" s="77"/>
    </row>
    <row r="18" ht="15" customHeight="1" thickBot="1"/>
    <row r="19" spans="1:19" ht="16.5" customHeight="1">
      <c r="A19" s="143" t="s">
        <v>76</v>
      </c>
      <c r="B19" s="144"/>
      <c r="C19" s="144"/>
      <c r="D19" s="144"/>
      <c r="E19" s="144"/>
      <c r="F19" s="145"/>
      <c r="G19" s="146" t="s">
        <v>77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7"/>
    </row>
    <row r="20" spans="1:19" ht="45" customHeight="1" thickBot="1">
      <c r="A20" s="148"/>
      <c r="B20" s="149"/>
      <c r="C20" s="149"/>
      <c r="D20" s="149"/>
      <c r="E20" s="149"/>
      <c r="F20" s="150"/>
      <c r="G20" s="151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52"/>
    </row>
    <row r="22" spans="1:19" ht="1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s="82" customFormat="1" ht="15" customHeight="1">
      <c r="A23" s="82" t="str">
        <f>$C$4</f>
        <v>RSC Main-Kinzig</v>
      </c>
      <c r="S23" s="83" t="str">
        <f>$C$3</f>
        <v>29.04.2006</v>
      </c>
    </row>
    <row r="29" spans="1:19" ht="20.25">
      <c r="A29" s="142" t="str">
        <f>$C$2</f>
        <v>30. Deutsche Tischtennis Einzelmeisterschaften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</row>
    <row r="30" spans="1:19" ht="1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2" spans="1:19" ht="30">
      <c r="A32" s="156" t="s">
        <v>67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</row>
    <row r="33" ht="15" customHeight="1" thickBot="1"/>
    <row r="34" spans="1:19" ht="15" customHeight="1">
      <c r="A34" s="63" t="s">
        <v>68</v>
      </c>
      <c r="B34" s="64" t="s">
        <v>3</v>
      </c>
      <c r="C34" s="64" t="s">
        <v>2</v>
      </c>
      <c r="D34" s="136" t="s">
        <v>63</v>
      </c>
      <c r="E34" s="137"/>
      <c r="F34" s="137"/>
      <c r="G34" s="137"/>
      <c r="H34" s="137"/>
      <c r="I34" s="137"/>
      <c r="J34" s="138"/>
      <c r="K34" s="65"/>
      <c r="L34" s="65"/>
      <c r="M34" s="65"/>
      <c r="N34" s="65"/>
      <c r="P34" s="153" t="s">
        <v>69</v>
      </c>
      <c r="Q34" s="154"/>
      <c r="R34" s="154"/>
      <c r="S34" s="155"/>
    </row>
    <row r="35" spans="1:19" ht="18" customHeight="1" thickBot="1">
      <c r="A35" s="66">
        <f>Spielplan!C13</f>
        <v>92</v>
      </c>
      <c r="B35" s="67">
        <f>Spielplan!D13</f>
        <v>12</v>
      </c>
      <c r="C35" s="68">
        <f>Spielplan!B13</f>
        <v>0.3958333333333333</v>
      </c>
      <c r="D35" s="139" t="str">
        <f>$C$5</f>
        <v>H5-Einzel</v>
      </c>
      <c r="E35" s="140"/>
      <c r="F35" s="140"/>
      <c r="G35" s="140"/>
      <c r="H35" s="140"/>
      <c r="I35" s="140"/>
      <c r="J35" s="141"/>
      <c r="K35" s="69"/>
      <c r="L35" s="69"/>
      <c r="M35" s="69"/>
      <c r="N35" s="69"/>
      <c r="P35" s="157"/>
      <c r="Q35" s="158"/>
      <c r="R35" s="158"/>
      <c r="S35" s="159"/>
    </row>
    <row r="36" ht="15" customHeight="1" thickBot="1">
      <c r="A36" s="70"/>
    </row>
    <row r="37" spans="1:19" ht="16.5" customHeight="1">
      <c r="A37" s="71" t="s">
        <v>70</v>
      </c>
      <c r="B37" s="143" t="s">
        <v>71</v>
      </c>
      <c r="C37" s="144"/>
      <c r="D37" s="147"/>
      <c r="E37" s="143" t="s">
        <v>14</v>
      </c>
      <c r="F37" s="147"/>
      <c r="G37" s="143" t="s">
        <v>13</v>
      </c>
      <c r="H37" s="147"/>
      <c r="I37" s="143" t="s">
        <v>12</v>
      </c>
      <c r="J37" s="147"/>
      <c r="K37" s="143" t="s">
        <v>11</v>
      </c>
      <c r="L37" s="147"/>
      <c r="M37" s="143" t="s">
        <v>10</v>
      </c>
      <c r="N37" s="147"/>
      <c r="O37" s="143" t="s">
        <v>72</v>
      </c>
      <c r="P37" s="147"/>
      <c r="Q37" s="143" t="s">
        <v>73</v>
      </c>
      <c r="R37" s="147"/>
      <c r="S37" s="71" t="s">
        <v>16</v>
      </c>
    </row>
    <row r="38" spans="1:19" ht="30" customHeight="1">
      <c r="A38" s="72"/>
      <c r="B38" s="73" t="s">
        <v>74</v>
      </c>
      <c r="C38" s="74" t="str">
        <f>Spielplan!AF13</f>
        <v>[50] Jensen H.</v>
      </c>
      <c r="D38" s="75"/>
      <c r="E38" s="8"/>
      <c r="F38" s="76"/>
      <c r="G38" s="8"/>
      <c r="H38" s="76"/>
      <c r="I38" s="8"/>
      <c r="J38" s="76"/>
      <c r="K38" s="8"/>
      <c r="L38" s="76"/>
      <c r="M38" s="8"/>
      <c r="N38" s="76"/>
      <c r="O38" s="8"/>
      <c r="P38" s="76"/>
      <c r="Q38" s="8"/>
      <c r="R38" s="76"/>
      <c r="S38" s="72"/>
    </row>
    <row r="39" spans="1:19" ht="30" customHeight="1" thickBot="1">
      <c r="A39" s="77"/>
      <c r="B39" s="78" t="s">
        <v>75</v>
      </c>
      <c r="C39" s="79" t="str">
        <f>Spielplan!AG13</f>
        <v>[46] Gosemann</v>
      </c>
      <c r="D39" s="80"/>
      <c r="E39" s="10"/>
      <c r="F39" s="81"/>
      <c r="G39" s="10"/>
      <c r="H39" s="81"/>
      <c r="I39" s="10"/>
      <c r="J39" s="81"/>
      <c r="K39" s="10"/>
      <c r="L39" s="81"/>
      <c r="M39" s="10"/>
      <c r="N39" s="81"/>
      <c r="O39" s="10"/>
      <c r="P39" s="81"/>
      <c r="Q39" s="10"/>
      <c r="R39" s="81"/>
      <c r="S39" s="77"/>
    </row>
    <row r="40" ht="15" customHeight="1" thickBot="1"/>
    <row r="41" spans="1:19" ht="16.5" customHeight="1">
      <c r="A41" s="143" t="s">
        <v>76</v>
      </c>
      <c r="B41" s="144"/>
      <c r="C41" s="144"/>
      <c r="D41" s="144"/>
      <c r="E41" s="144"/>
      <c r="F41" s="145"/>
      <c r="G41" s="146" t="s">
        <v>77</v>
      </c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7"/>
    </row>
    <row r="42" spans="1:19" ht="45" customHeight="1" thickBot="1">
      <c r="A42" s="148"/>
      <c r="B42" s="149"/>
      <c r="C42" s="149"/>
      <c r="D42" s="149"/>
      <c r="E42" s="149"/>
      <c r="F42" s="150"/>
      <c r="G42" s="151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52"/>
    </row>
    <row r="44" spans="1:19" ht="1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spans="1:19" s="82" customFormat="1" ht="15" customHeight="1">
      <c r="A45" s="82" t="str">
        <f>$C$4</f>
        <v>RSC Main-Kinzig</v>
      </c>
      <c r="S45" s="83" t="str">
        <f>$C$3</f>
        <v>29.04.2006</v>
      </c>
    </row>
    <row r="47" spans="1:19" ht="20.25">
      <c r="A47" s="142" t="str">
        <f>$C$2</f>
        <v>30. Deutsche Tischtennis Einzelmeisterschaften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</row>
    <row r="48" spans="1:19" ht="1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50" spans="1:19" ht="30">
      <c r="A50" s="156" t="s">
        <v>67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</row>
    <row r="51" ht="15" customHeight="1" thickBot="1"/>
    <row r="52" spans="1:19" ht="15" customHeight="1">
      <c r="A52" s="63" t="s">
        <v>68</v>
      </c>
      <c r="B52" s="64" t="s">
        <v>3</v>
      </c>
      <c r="C52" s="64" t="s">
        <v>2</v>
      </c>
      <c r="D52" s="136" t="s">
        <v>63</v>
      </c>
      <c r="E52" s="137"/>
      <c r="F52" s="137"/>
      <c r="G52" s="137"/>
      <c r="H52" s="137"/>
      <c r="I52" s="137"/>
      <c r="J52" s="138"/>
      <c r="K52" s="65"/>
      <c r="L52" s="65"/>
      <c r="M52" s="65"/>
      <c r="N52" s="65"/>
      <c r="P52" s="153" t="s">
        <v>69</v>
      </c>
      <c r="Q52" s="154"/>
      <c r="R52" s="154"/>
      <c r="S52" s="155"/>
    </row>
    <row r="53" spans="1:19" ht="18" customHeight="1" thickBot="1">
      <c r="A53" s="66">
        <f>Spielplan!C14</f>
        <v>93</v>
      </c>
      <c r="B53" s="67">
        <f>Spielplan!D14</f>
        <v>13</v>
      </c>
      <c r="C53" s="68">
        <f>Spielplan!B14</f>
        <v>0.3958333333333333</v>
      </c>
      <c r="D53" s="139" t="str">
        <f>$C$5</f>
        <v>H5-Einzel</v>
      </c>
      <c r="E53" s="140"/>
      <c r="F53" s="140"/>
      <c r="G53" s="140"/>
      <c r="H53" s="140"/>
      <c r="I53" s="140"/>
      <c r="J53" s="141"/>
      <c r="K53" s="69"/>
      <c r="L53" s="69"/>
      <c r="M53" s="69"/>
      <c r="N53" s="69"/>
      <c r="P53" s="157"/>
      <c r="Q53" s="158"/>
      <c r="R53" s="158"/>
      <c r="S53" s="159"/>
    </row>
    <row r="54" ht="15" customHeight="1" thickBot="1">
      <c r="A54" s="70"/>
    </row>
    <row r="55" spans="1:19" ht="16.5" customHeight="1">
      <c r="A55" s="71" t="s">
        <v>70</v>
      </c>
      <c r="B55" s="143" t="s">
        <v>71</v>
      </c>
      <c r="C55" s="144"/>
      <c r="D55" s="147"/>
      <c r="E55" s="143" t="s">
        <v>14</v>
      </c>
      <c r="F55" s="147"/>
      <c r="G55" s="143" t="s">
        <v>13</v>
      </c>
      <c r="H55" s="147"/>
      <c r="I55" s="143" t="s">
        <v>12</v>
      </c>
      <c r="J55" s="147"/>
      <c r="K55" s="143" t="s">
        <v>11</v>
      </c>
      <c r="L55" s="147"/>
      <c r="M55" s="143" t="s">
        <v>10</v>
      </c>
      <c r="N55" s="147"/>
      <c r="O55" s="143" t="s">
        <v>72</v>
      </c>
      <c r="P55" s="147"/>
      <c r="Q55" s="143" t="s">
        <v>73</v>
      </c>
      <c r="R55" s="147"/>
      <c r="S55" s="71" t="s">
        <v>16</v>
      </c>
    </row>
    <row r="56" spans="1:19" ht="30" customHeight="1">
      <c r="A56" s="72"/>
      <c r="B56" s="73" t="s">
        <v>74</v>
      </c>
      <c r="C56" s="74" t="str">
        <f>Spielplan!AF14</f>
        <v>[47] Herres</v>
      </c>
      <c r="D56" s="75"/>
      <c r="E56" s="8"/>
      <c r="F56" s="76"/>
      <c r="G56" s="8"/>
      <c r="H56" s="76"/>
      <c r="I56" s="8"/>
      <c r="J56" s="76"/>
      <c r="K56" s="8"/>
      <c r="L56" s="76"/>
      <c r="M56" s="8"/>
      <c r="N56" s="76"/>
      <c r="O56" s="8"/>
      <c r="P56" s="76"/>
      <c r="Q56" s="8"/>
      <c r="R56" s="76"/>
      <c r="S56" s="72"/>
    </row>
    <row r="57" spans="1:19" ht="30" customHeight="1" thickBot="1">
      <c r="A57" s="77"/>
      <c r="B57" s="78" t="s">
        <v>75</v>
      </c>
      <c r="C57" s="79" t="str">
        <f>Spielplan!AG14</f>
        <v>[52] Müller</v>
      </c>
      <c r="D57" s="80"/>
      <c r="E57" s="10"/>
      <c r="F57" s="81"/>
      <c r="G57" s="10"/>
      <c r="H57" s="81"/>
      <c r="I57" s="10"/>
      <c r="J57" s="81"/>
      <c r="K57" s="10"/>
      <c r="L57" s="81"/>
      <c r="M57" s="10"/>
      <c r="N57" s="81"/>
      <c r="O57" s="10"/>
      <c r="P57" s="81"/>
      <c r="Q57" s="10"/>
      <c r="R57" s="81"/>
      <c r="S57" s="77"/>
    </row>
    <row r="58" ht="15" customHeight="1" thickBot="1"/>
    <row r="59" spans="1:19" ht="16.5" customHeight="1">
      <c r="A59" s="143" t="s">
        <v>76</v>
      </c>
      <c r="B59" s="144"/>
      <c r="C59" s="144"/>
      <c r="D59" s="144"/>
      <c r="E59" s="144"/>
      <c r="F59" s="145"/>
      <c r="G59" s="146" t="s">
        <v>77</v>
      </c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7"/>
    </row>
    <row r="60" spans="1:19" ht="45" customHeight="1" thickBot="1">
      <c r="A60" s="148"/>
      <c r="B60" s="149"/>
      <c r="C60" s="149"/>
      <c r="D60" s="149"/>
      <c r="E60" s="149"/>
      <c r="F60" s="150"/>
      <c r="G60" s="151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52"/>
    </row>
    <row r="62" spans="1:19" ht="1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82" customFormat="1" ht="15" customHeight="1">
      <c r="A63" s="82" t="str">
        <f>$C$4</f>
        <v>RSC Main-Kinzig</v>
      </c>
      <c r="S63" s="83" t="str">
        <f>$C$3</f>
        <v>29.04.2006</v>
      </c>
    </row>
    <row r="69" spans="1:19" ht="20.25">
      <c r="A69" s="142" t="str">
        <f>$C$2</f>
        <v>30. Deutsche Tischtennis Einzelmeisterschaften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</row>
    <row r="70" spans="1:19" ht="1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2" spans="1:19" ht="30">
      <c r="A72" s="156" t="s">
        <v>67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</row>
    <row r="73" ht="15" customHeight="1" thickBot="1"/>
    <row r="74" spans="1:19" ht="15" customHeight="1">
      <c r="A74" s="63" t="s">
        <v>68</v>
      </c>
      <c r="B74" s="64" t="s">
        <v>3</v>
      </c>
      <c r="C74" s="64" t="s">
        <v>2</v>
      </c>
      <c r="D74" s="136" t="s">
        <v>63</v>
      </c>
      <c r="E74" s="137"/>
      <c r="F74" s="137"/>
      <c r="G74" s="137"/>
      <c r="H74" s="137"/>
      <c r="I74" s="137"/>
      <c r="J74" s="138"/>
      <c r="K74" s="65"/>
      <c r="L74" s="65"/>
      <c r="M74" s="65"/>
      <c r="N74" s="65"/>
      <c r="P74" s="153" t="s">
        <v>69</v>
      </c>
      <c r="Q74" s="154"/>
      <c r="R74" s="154"/>
      <c r="S74" s="155"/>
    </row>
    <row r="75" spans="1:19" ht="18" customHeight="1" thickBot="1">
      <c r="A75" s="66">
        <f>Spielplan!C15</f>
        <v>94</v>
      </c>
      <c r="B75" s="67">
        <f>Spielplan!D15</f>
        <v>11</v>
      </c>
      <c r="C75" s="68">
        <f>Spielplan!B15</f>
        <v>0.4375</v>
      </c>
      <c r="D75" s="139" t="str">
        <f>$C$5</f>
        <v>H5-Einzel</v>
      </c>
      <c r="E75" s="140"/>
      <c r="F75" s="140"/>
      <c r="G75" s="140"/>
      <c r="H75" s="140"/>
      <c r="I75" s="140"/>
      <c r="J75" s="141"/>
      <c r="K75" s="69"/>
      <c r="L75" s="69"/>
      <c r="M75" s="69"/>
      <c r="N75" s="69"/>
      <c r="P75" s="157"/>
      <c r="Q75" s="158"/>
      <c r="R75" s="158"/>
      <c r="S75" s="159"/>
    </row>
    <row r="76" ht="15" customHeight="1" thickBot="1">
      <c r="A76" s="70"/>
    </row>
    <row r="77" spans="1:19" ht="16.5" customHeight="1">
      <c r="A77" s="71" t="s">
        <v>70</v>
      </c>
      <c r="B77" s="143" t="s">
        <v>71</v>
      </c>
      <c r="C77" s="144"/>
      <c r="D77" s="147"/>
      <c r="E77" s="143" t="s">
        <v>14</v>
      </c>
      <c r="F77" s="147"/>
      <c r="G77" s="143" t="s">
        <v>13</v>
      </c>
      <c r="H77" s="147"/>
      <c r="I77" s="143" t="s">
        <v>12</v>
      </c>
      <c r="J77" s="147"/>
      <c r="K77" s="143" t="s">
        <v>11</v>
      </c>
      <c r="L77" s="147"/>
      <c r="M77" s="143" t="s">
        <v>10</v>
      </c>
      <c r="N77" s="147"/>
      <c r="O77" s="143" t="s">
        <v>72</v>
      </c>
      <c r="P77" s="147"/>
      <c r="Q77" s="143" t="s">
        <v>73</v>
      </c>
      <c r="R77" s="147"/>
      <c r="S77" s="71" t="s">
        <v>16</v>
      </c>
    </row>
    <row r="78" spans="1:19" ht="30" customHeight="1">
      <c r="A78" s="72"/>
      <c r="B78" s="73" t="s">
        <v>74</v>
      </c>
      <c r="C78" s="74" t="str">
        <f>Spielplan!AF15</f>
        <v>[45] Didion</v>
      </c>
      <c r="D78" s="75"/>
      <c r="E78" s="8"/>
      <c r="F78" s="76"/>
      <c r="G78" s="8"/>
      <c r="H78" s="76"/>
      <c r="I78" s="8"/>
      <c r="J78" s="76"/>
      <c r="K78" s="8"/>
      <c r="L78" s="76"/>
      <c r="M78" s="8"/>
      <c r="N78" s="76"/>
      <c r="O78" s="8"/>
      <c r="P78" s="76"/>
      <c r="Q78" s="8"/>
      <c r="R78" s="76"/>
      <c r="S78" s="72"/>
    </row>
    <row r="79" spans="1:19" ht="30" customHeight="1" thickBot="1">
      <c r="A79" s="77"/>
      <c r="B79" s="78" t="s">
        <v>75</v>
      </c>
      <c r="C79" s="79" t="str">
        <f>Spielplan!AG15</f>
        <v>[52] Müller</v>
      </c>
      <c r="D79" s="80"/>
      <c r="E79" s="10"/>
      <c r="F79" s="81"/>
      <c r="G79" s="10"/>
      <c r="H79" s="81"/>
      <c r="I79" s="10"/>
      <c r="J79" s="81"/>
      <c r="K79" s="10"/>
      <c r="L79" s="81"/>
      <c r="M79" s="10"/>
      <c r="N79" s="81"/>
      <c r="O79" s="10"/>
      <c r="P79" s="81"/>
      <c r="Q79" s="10"/>
      <c r="R79" s="81"/>
      <c r="S79" s="77"/>
    </row>
    <row r="80" ht="15" customHeight="1" thickBot="1"/>
    <row r="81" spans="1:19" ht="16.5" customHeight="1">
      <c r="A81" s="143" t="s">
        <v>76</v>
      </c>
      <c r="B81" s="144"/>
      <c r="C81" s="144"/>
      <c r="D81" s="144"/>
      <c r="E81" s="144"/>
      <c r="F81" s="145"/>
      <c r="G81" s="146" t="s">
        <v>77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7"/>
    </row>
    <row r="82" spans="1:19" ht="45" customHeight="1" thickBot="1">
      <c r="A82" s="148"/>
      <c r="B82" s="149"/>
      <c r="C82" s="149"/>
      <c r="D82" s="149"/>
      <c r="E82" s="149"/>
      <c r="F82" s="150"/>
      <c r="G82" s="151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52"/>
    </row>
    <row r="84" spans="1:19" ht="1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82" customFormat="1" ht="15" customHeight="1">
      <c r="A85" s="82" t="str">
        <f>$C$4</f>
        <v>RSC Main-Kinzig</v>
      </c>
      <c r="S85" s="83" t="str">
        <f>$C$3</f>
        <v>29.04.2006</v>
      </c>
    </row>
    <row r="87" spans="1:19" ht="20.25">
      <c r="A87" s="142" t="str">
        <f>$C$2</f>
        <v>30. Deutsche Tischtennis Einzelmeisterschaften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</row>
    <row r="88" spans="1:19" ht="1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</row>
    <row r="90" spans="1:19" ht="30">
      <c r="A90" s="156" t="s">
        <v>67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</row>
    <row r="91" ht="15" customHeight="1" thickBot="1"/>
    <row r="92" spans="1:19" ht="15" customHeight="1">
      <c r="A92" s="63" t="s">
        <v>68</v>
      </c>
      <c r="B92" s="64" t="s">
        <v>3</v>
      </c>
      <c r="C92" s="64" t="s">
        <v>2</v>
      </c>
      <c r="D92" s="136" t="s">
        <v>63</v>
      </c>
      <c r="E92" s="137"/>
      <c r="F92" s="137"/>
      <c r="G92" s="137"/>
      <c r="H92" s="137"/>
      <c r="I92" s="137"/>
      <c r="J92" s="138"/>
      <c r="K92" s="65"/>
      <c r="L92" s="65"/>
      <c r="M92" s="65"/>
      <c r="N92" s="65"/>
      <c r="P92" s="153" t="s">
        <v>69</v>
      </c>
      <c r="Q92" s="154"/>
      <c r="R92" s="154"/>
      <c r="S92" s="155"/>
    </row>
    <row r="93" spans="1:19" ht="18" customHeight="1" thickBot="1">
      <c r="A93" s="66">
        <f>Spielplan!C16</f>
        <v>95</v>
      </c>
      <c r="B93" s="67">
        <f>Spielplan!D16</f>
        <v>12</v>
      </c>
      <c r="C93" s="68">
        <f>Spielplan!B16</f>
        <v>0.4375</v>
      </c>
      <c r="D93" s="139" t="str">
        <f>$C$5</f>
        <v>H5-Einzel</v>
      </c>
      <c r="E93" s="140"/>
      <c r="F93" s="140"/>
      <c r="G93" s="140"/>
      <c r="H93" s="140"/>
      <c r="I93" s="140"/>
      <c r="J93" s="141"/>
      <c r="K93" s="69"/>
      <c r="L93" s="69"/>
      <c r="M93" s="69"/>
      <c r="N93" s="69"/>
      <c r="P93" s="157"/>
      <c r="Q93" s="158"/>
      <c r="R93" s="158"/>
      <c r="S93" s="159"/>
    </row>
    <row r="94" ht="15" customHeight="1" thickBot="1">
      <c r="A94" s="70"/>
    </row>
    <row r="95" spans="1:19" ht="16.5" customHeight="1">
      <c r="A95" s="71" t="s">
        <v>70</v>
      </c>
      <c r="B95" s="143" t="s">
        <v>71</v>
      </c>
      <c r="C95" s="144"/>
      <c r="D95" s="147"/>
      <c r="E95" s="143" t="s">
        <v>14</v>
      </c>
      <c r="F95" s="147"/>
      <c r="G95" s="143" t="s">
        <v>13</v>
      </c>
      <c r="H95" s="147"/>
      <c r="I95" s="143" t="s">
        <v>12</v>
      </c>
      <c r="J95" s="147"/>
      <c r="K95" s="143" t="s">
        <v>11</v>
      </c>
      <c r="L95" s="147"/>
      <c r="M95" s="143" t="s">
        <v>10</v>
      </c>
      <c r="N95" s="147"/>
      <c r="O95" s="143" t="s">
        <v>72</v>
      </c>
      <c r="P95" s="147"/>
      <c r="Q95" s="143" t="s">
        <v>73</v>
      </c>
      <c r="R95" s="147"/>
      <c r="S95" s="71" t="s">
        <v>16</v>
      </c>
    </row>
    <row r="96" spans="1:19" ht="30" customHeight="1">
      <c r="A96" s="72"/>
      <c r="B96" s="73" t="s">
        <v>74</v>
      </c>
      <c r="C96" s="74" t="str">
        <f>Spielplan!AF16</f>
        <v>[46] Gosemann</v>
      </c>
      <c r="D96" s="75"/>
      <c r="E96" s="8"/>
      <c r="F96" s="76"/>
      <c r="G96" s="8"/>
      <c r="H96" s="76"/>
      <c r="I96" s="8"/>
      <c r="J96" s="76"/>
      <c r="K96" s="8"/>
      <c r="L96" s="76"/>
      <c r="M96" s="8"/>
      <c r="N96" s="76"/>
      <c r="O96" s="8"/>
      <c r="P96" s="76"/>
      <c r="Q96" s="8"/>
      <c r="R96" s="76"/>
      <c r="S96" s="72"/>
    </row>
    <row r="97" spans="1:19" ht="30" customHeight="1" thickBot="1">
      <c r="A97" s="77"/>
      <c r="B97" s="78" t="s">
        <v>75</v>
      </c>
      <c r="C97" s="79" t="str">
        <f>Spielplan!AG16</f>
        <v>[47] Herres</v>
      </c>
      <c r="D97" s="80"/>
      <c r="E97" s="10"/>
      <c r="F97" s="81"/>
      <c r="G97" s="10"/>
      <c r="H97" s="81"/>
      <c r="I97" s="10"/>
      <c r="J97" s="81"/>
      <c r="K97" s="10"/>
      <c r="L97" s="81"/>
      <c r="M97" s="10"/>
      <c r="N97" s="81"/>
      <c r="O97" s="10"/>
      <c r="P97" s="81"/>
      <c r="Q97" s="10"/>
      <c r="R97" s="81"/>
      <c r="S97" s="77"/>
    </row>
    <row r="98" ht="15" customHeight="1" thickBot="1"/>
    <row r="99" spans="1:19" ht="16.5" customHeight="1">
      <c r="A99" s="143" t="s">
        <v>76</v>
      </c>
      <c r="B99" s="144"/>
      <c r="C99" s="144"/>
      <c r="D99" s="144"/>
      <c r="E99" s="144"/>
      <c r="F99" s="145"/>
      <c r="G99" s="146" t="s">
        <v>77</v>
      </c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7"/>
    </row>
    <row r="100" spans="1:19" ht="45" customHeight="1" thickBot="1">
      <c r="A100" s="148"/>
      <c r="B100" s="149"/>
      <c r="C100" s="149"/>
      <c r="D100" s="149"/>
      <c r="E100" s="149"/>
      <c r="F100" s="150"/>
      <c r="G100" s="151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52"/>
    </row>
    <row r="102" spans="1:19" ht="1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</row>
    <row r="103" spans="1:19" s="82" customFormat="1" ht="15" customHeight="1">
      <c r="A103" s="82" t="str">
        <f>$C$4</f>
        <v>RSC Main-Kinzig</v>
      </c>
      <c r="S103" s="83" t="str">
        <f>$C$3</f>
        <v>29.04.2006</v>
      </c>
    </row>
    <row r="109" spans="1:19" ht="20.25">
      <c r="A109" s="142" t="str">
        <f>$C$2</f>
        <v>30. Deutsche Tischtennis Einzelmeisterschaften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ht="1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</row>
    <row r="112" spans="1:19" ht="30">
      <c r="A112" s="156" t="s">
        <v>67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</row>
    <row r="113" ht="15" customHeight="1" thickBot="1"/>
    <row r="114" spans="1:19" ht="15" customHeight="1">
      <c r="A114" s="63" t="s">
        <v>68</v>
      </c>
      <c r="B114" s="64" t="s">
        <v>3</v>
      </c>
      <c r="C114" s="64" t="s">
        <v>2</v>
      </c>
      <c r="D114" s="136" t="s">
        <v>63</v>
      </c>
      <c r="E114" s="137"/>
      <c r="F114" s="137"/>
      <c r="G114" s="137"/>
      <c r="H114" s="137"/>
      <c r="I114" s="137"/>
      <c r="J114" s="138"/>
      <c r="K114" s="65"/>
      <c r="L114" s="65"/>
      <c r="M114" s="65"/>
      <c r="N114" s="65"/>
      <c r="P114" s="153" t="s">
        <v>69</v>
      </c>
      <c r="Q114" s="154"/>
      <c r="R114" s="154"/>
      <c r="S114" s="155"/>
    </row>
    <row r="115" spans="1:19" ht="18" customHeight="1" thickBot="1">
      <c r="A115" s="66">
        <f>Spielplan!C17</f>
        <v>96</v>
      </c>
      <c r="B115" s="67">
        <f>Spielplan!D17</f>
        <v>13</v>
      </c>
      <c r="C115" s="68">
        <f>Spielplan!B17</f>
        <v>0.4375</v>
      </c>
      <c r="D115" s="139" t="str">
        <f>$C$5</f>
        <v>H5-Einzel</v>
      </c>
      <c r="E115" s="140"/>
      <c r="F115" s="140"/>
      <c r="G115" s="140"/>
      <c r="H115" s="140"/>
      <c r="I115" s="140"/>
      <c r="J115" s="141"/>
      <c r="K115" s="69"/>
      <c r="L115" s="69"/>
      <c r="M115" s="69"/>
      <c r="N115" s="69"/>
      <c r="P115" s="157"/>
      <c r="Q115" s="158"/>
      <c r="R115" s="158"/>
      <c r="S115" s="159"/>
    </row>
    <row r="116" ht="15" customHeight="1" thickBot="1">
      <c r="A116" s="70"/>
    </row>
    <row r="117" spans="1:19" ht="16.5" customHeight="1">
      <c r="A117" s="71" t="s">
        <v>70</v>
      </c>
      <c r="B117" s="143" t="s">
        <v>71</v>
      </c>
      <c r="C117" s="144"/>
      <c r="D117" s="147"/>
      <c r="E117" s="143" t="s">
        <v>14</v>
      </c>
      <c r="F117" s="147"/>
      <c r="G117" s="143" t="s">
        <v>13</v>
      </c>
      <c r="H117" s="147"/>
      <c r="I117" s="143" t="s">
        <v>12</v>
      </c>
      <c r="J117" s="147"/>
      <c r="K117" s="143" t="s">
        <v>11</v>
      </c>
      <c r="L117" s="147"/>
      <c r="M117" s="143" t="s">
        <v>10</v>
      </c>
      <c r="N117" s="147"/>
      <c r="O117" s="143" t="s">
        <v>72</v>
      </c>
      <c r="P117" s="147"/>
      <c r="Q117" s="143" t="s">
        <v>73</v>
      </c>
      <c r="R117" s="147"/>
      <c r="S117" s="71" t="s">
        <v>16</v>
      </c>
    </row>
    <row r="118" spans="1:19" ht="30" customHeight="1">
      <c r="A118" s="72"/>
      <c r="B118" s="73" t="s">
        <v>74</v>
      </c>
      <c r="C118" s="74" t="str">
        <f>Spielplan!AF17</f>
        <v>[49] Kotschenreuther</v>
      </c>
      <c r="D118" s="75"/>
      <c r="E118" s="8"/>
      <c r="F118" s="76"/>
      <c r="G118" s="8"/>
      <c r="H118" s="76"/>
      <c r="I118" s="8"/>
      <c r="J118" s="76"/>
      <c r="K118" s="8"/>
      <c r="L118" s="76"/>
      <c r="M118" s="8"/>
      <c r="N118" s="76"/>
      <c r="O118" s="8"/>
      <c r="P118" s="76"/>
      <c r="Q118" s="8"/>
      <c r="R118" s="76"/>
      <c r="S118" s="72"/>
    </row>
    <row r="119" spans="1:19" ht="30" customHeight="1" thickBot="1">
      <c r="A119" s="77"/>
      <c r="B119" s="78" t="s">
        <v>75</v>
      </c>
      <c r="C119" s="79" t="str">
        <f>Spielplan!AG17</f>
        <v>[50] Jensen H.</v>
      </c>
      <c r="D119" s="80"/>
      <c r="E119" s="10"/>
      <c r="F119" s="81"/>
      <c r="G119" s="10"/>
      <c r="H119" s="81"/>
      <c r="I119" s="10"/>
      <c r="J119" s="81"/>
      <c r="K119" s="10"/>
      <c r="L119" s="81"/>
      <c r="M119" s="10"/>
      <c r="N119" s="81"/>
      <c r="O119" s="10"/>
      <c r="P119" s="81"/>
      <c r="Q119" s="10"/>
      <c r="R119" s="81"/>
      <c r="S119" s="77"/>
    </row>
    <row r="120" ht="15" customHeight="1" thickBot="1"/>
    <row r="121" spans="1:19" ht="16.5" customHeight="1">
      <c r="A121" s="143" t="s">
        <v>76</v>
      </c>
      <c r="B121" s="144"/>
      <c r="C121" s="144"/>
      <c r="D121" s="144"/>
      <c r="E121" s="144"/>
      <c r="F121" s="145"/>
      <c r="G121" s="146" t="s">
        <v>77</v>
      </c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7"/>
    </row>
    <row r="122" spans="1:19" ht="45" customHeight="1" thickBot="1">
      <c r="A122" s="148"/>
      <c r="B122" s="149"/>
      <c r="C122" s="149"/>
      <c r="D122" s="149"/>
      <c r="E122" s="149"/>
      <c r="F122" s="150"/>
      <c r="G122" s="151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52"/>
    </row>
    <row r="124" spans="1:19" ht="1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</row>
    <row r="125" spans="1:19" s="82" customFormat="1" ht="15" customHeight="1">
      <c r="A125" s="82" t="str">
        <f>$C$4</f>
        <v>RSC Main-Kinzig</v>
      </c>
      <c r="S125" s="83" t="str">
        <f>$C$3</f>
        <v>29.04.2006</v>
      </c>
    </row>
    <row r="127" spans="1:19" ht="20.25">
      <c r="A127" s="142" t="str">
        <f>$C$2</f>
        <v>30. Deutsche Tischtennis Einzelmeisterschaften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ht="1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</row>
    <row r="130" spans="1:19" ht="30">
      <c r="A130" s="156" t="s">
        <v>67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</row>
    <row r="131" ht="15" customHeight="1" thickBot="1"/>
    <row r="132" spans="1:19" ht="15" customHeight="1">
      <c r="A132" s="63" t="s">
        <v>68</v>
      </c>
      <c r="B132" s="64" t="s">
        <v>3</v>
      </c>
      <c r="C132" s="64" t="s">
        <v>2</v>
      </c>
      <c r="D132" s="136" t="s">
        <v>63</v>
      </c>
      <c r="E132" s="137"/>
      <c r="F132" s="137"/>
      <c r="G132" s="137"/>
      <c r="H132" s="137"/>
      <c r="I132" s="137"/>
      <c r="J132" s="138"/>
      <c r="K132" s="65"/>
      <c r="L132" s="65"/>
      <c r="M132" s="65"/>
      <c r="N132" s="65"/>
      <c r="P132" s="153" t="s">
        <v>69</v>
      </c>
      <c r="Q132" s="154"/>
      <c r="R132" s="154"/>
      <c r="S132" s="155"/>
    </row>
    <row r="133" spans="1:19" ht="18" customHeight="1" thickBot="1">
      <c r="A133" s="66">
        <f>Spielplan!C18</f>
        <v>97</v>
      </c>
      <c r="B133" s="67">
        <f>Spielplan!D18</f>
        <v>11</v>
      </c>
      <c r="C133" s="68">
        <f>Spielplan!B18</f>
        <v>0.4791666666666667</v>
      </c>
      <c r="D133" s="139" t="str">
        <f>$C$5</f>
        <v>H5-Einzel</v>
      </c>
      <c r="E133" s="140"/>
      <c r="F133" s="140"/>
      <c r="G133" s="140"/>
      <c r="H133" s="140"/>
      <c r="I133" s="140"/>
      <c r="J133" s="141"/>
      <c r="K133" s="69"/>
      <c r="L133" s="69"/>
      <c r="M133" s="69"/>
      <c r="N133" s="69"/>
      <c r="P133" s="157"/>
      <c r="Q133" s="158"/>
      <c r="R133" s="158"/>
      <c r="S133" s="159"/>
    </row>
    <row r="134" ht="15" customHeight="1" thickBot="1">
      <c r="A134" s="70"/>
    </row>
    <row r="135" spans="1:19" ht="16.5" customHeight="1">
      <c r="A135" s="71" t="s">
        <v>70</v>
      </c>
      <c r="B135" s="143" t="s">
        <v>71</v>
      </c>
      <c r="C135" s="144"/>
      <c r="D135" s="147"/>
      <c r="E135" s="143" t="s">
        <v>14</v>
      </c>
      <c r="F135" s="147"/>
      <c r="G135" s="143" t="s">
        <v>13</v>
      </c>
      <c r="H135" s="147"/>
      <c r="I135" s="143" t="s">
        <v>12</v>
      </c>
      <c r="J135" s="147"/>
      <c r="K135" s="143" t="s">
        <v>11</v>
      </c>
      <c r="L135" s="147"/>
      <c r="M135" s="143" t="s">
        <v>10</v>
      </c>
      <c r="N135" s="147"/>
      <c r="O135" s="143" t="s">
        <v>72</v>
      </c>
      <c r="P135" s="147"/>
      <c r="Q135" s="143" t="s">
        <v>73</v>
      </c>
      <c r="R135" s="147"/>
      <c r="S135" s="71" t="s">
        <v>16</v>
      </c>
    </row>
    <row r="136" spans="1:19" ht="30" customHeight="1">
      <c r="A136" s="72"/>
      <c r="B136" s="73" t="s">
        <v>74</v>
      </c>
      <c r="C136" s="74" t="str">
        <f>Spielplan!AF18</f>
        <v>[50] Jensen H.</v>
      </c>
      <c r="D136" s="75"/>
      <c r="E136" s="8"/>
      <c r="F136" s="76"/>
      <c r="G136" s="8"/>
      <c r="H136" s="76"/>
      <c r="I136" s="8"/>
      <c r="J136" s="76"/>
      <c r="K136" s="8"/>
      <c r="L136" s="76"/>
      <c r="M136" s="8"/>
      <c r="N136" s="76"/>
      <c r="O136" s="8"/>
      <c r="P136" s="76"/>
      <c r="Q136" s="8"/>
      <c r="R136" s="76"/>
      <c r="S136" s="72"/>
    </row>
    <row r="137" spans="1:19" ht="30" customHeight="1" thickBot="1">
      <c r="A137" s="77"/>
      <c r="B137" s="78" t="s">
        <v>75</v>
      </c>
      <c r="C137" s="79" t="str">
        <f>Spielplan!AG18</f>
        <v>[45] Didion</v>
      </c>
      <c r="D137" s="80"/>
      <c r="E137" s="10"/>
      <c r="F137" s="81"/>
      <c r="G137" s="10"/>
      <c r="H137" s="81"/>
      <c r="I137" s="10"/>
      <c r="J137" s="81"/>
      <c r="K137" s="10"/>
      <c r="L137" s="81"/>
      <c r="M137" s="10"/>
      <c r="N137" s="81"/>
      <c r="O137" s="10"/>
      <c r="P137" s="81"/>
      <c r="Q137" s="10"/>
      <c r="R137" s="81"/>
      <c r="S137" s="77"/>
    </row>
    <row r="138" ht="15" customHeight="1" thickBot="1"/>
    <row r="139" spans="1:19" ht="16.5" customHeight="1">
      <c r="A139" s="143" t="s">
        <v>76</v>
      </c>
      <c r="B139" s="144"/>
      <c r="C139" s="144"/>
      <c r="D139" s="144"/>
      <c r="E139" s="144"/>
      <c r="F139" s="145"/>
      <c r="G139" s="146" t="s">
        <v>77</v>
      </c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7"/>
    </row>
    <row r="140" spans="1:19" ht="45" customHeight="1" thickBot="1">
      <c r="A140" s="148"/>
      <c r="B140" s="149"/>
      <c r="C140" s="149"/>
      <c r="D140" s="149"/>
      <c r="E140" s="149"/>
      <c r="F140" s="150"/>
      <c r="G140" s="151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52"/>
    </row>
    <row r="142" spans="1:19" ht="1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</row>
    <row r="143" spans="1:19" s="82" customFormat="1" ht="15" customHeight="1">
      <c r="A143" s="82" t="str">
        <f>$C$4</f>
        <v>RSC Main-Kinzig</v>
      </c>
      <c r="S143" s="83" t="str">
        <f>$C$3</f>
        <v>29.04.2006</v>
      </c>
    </row>
    <row r="149" spans="1:19" ht="20.25">
      <c r="A149" s="142" t="str">
        <f>$C$2</f>
        <v>30. Deutsche Tischtennis Einzelmeisterschaften</v>
      </c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ht="1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</row>
    <row r="152" spans="1:19" ht="30">
      <c r="A152" s="156" t="s">
        <v>67</v>
      </c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</row>
    <row r="153" ht="15" customHeight="1" thickBot="1"/>
    <row r="154" spans="1:19" ht="15" customHeight="1">
      <c r="A154" s="63" t="s">
        <v>68</v>
      </c>
      <c r="B154" s="64" t="s">
        <v>3</v>
      </c>
      <c r="C154" s="64" t="s">
        <v>2</v>
      </c>
      <c r="D154" s="136" t="s">
        <v>63</v>
      </c>
      <c r="E154" s="137"/>
      <c r="F154" s="137"/>
      <c r="G154" s="137"/>
      <c r="H154" s="137"/>
      <c r="I154" s="137"/>
      <c r="J154" s="138"/>
      <c r="K154" s="65"/>
      <c r="L154" s="65"/>
      <c r="M154" s="65"/>
      <c r="N154" s="65"/>
      <c r="P154" s="153" t="s">
        <v>69</v>
      </c>
      <c r="Q154" s="154"/>
      <c r="R154" s="154"/>
      <c r="S154" s="155"/>
    </row>
    <row r="155" spans="1:19" ht="18" customHeight="1" thickBot="1">
      <c r="A155" s="66">
        <f>Spielplan!C19</f>
        <v>98</v>
      </c>
      <c r="B155" s="67">
        <f>Spielplan!D19</f>
        <v>12</v>
      </c>
      <c r="C155" s="68">
        <f>Spielplan!B19</f>
        <v>0.4791666666666667</v>
      </c>
      <c r="D155" s="139" t="str">
        <f>$C$5</f>
        <v>H5-Einzel</v>
      </c>
      <c r="E155" s="140"/>
      <c r="F155" s="140"/>
      <c r="G155" s="140"/>
      <c r="H155" s="140"/>
      <c r="I155" s="140"/>
      <c r="J155" s="141"/>
      <c r="K155" s="69"/>
      <c r="L155" s="69"/>
      <c r="M155" s="69"/>
      <c r="N155" s="69"/>
      <c r="P155" s="157"/>
      <c r="Q155" s="158"/>
      <c r="R155" s="158"/>
      <c r="S155" s="159"/>
    </row>
    <row r="156" ht="15" customHeight="1" thickBot="1">
      <c r="A156" s="70"/>
    </row>
    <row r="157" spans="1:19" ht="16.5" customHeight="1">
      <c r="A157" s="71" t="s">
        <v>70</v>
      </c>
      <c r="B157" s="143" t="s">
        <v>71</v>
      </c>
      <c r="C157" s="144"/>
      <c r="D157" s="147"/>
      <c r="E157" s="143" t="s">
        <v>14</v>
      </c>
      <c r="F157" s="147"/>
      <c r="G157" s="143" t="s">
        <v>13</v>
      </c>
      <c r="H157" s="147"/>
      <c r="I157" s="143" t="s">
        <v>12</v>
      </c>
      <c r="J157" s="147"/>
      <c r="K157" s="143" t="s">
        <v>11</v>
      </c>
      <c r="L157" s="147"/>
      <c r="M157" s="143" t="s">
        <v>10</v>
      </c>
      <c r="N157" s="147"/>
      <c r="O157" s="143" t="s">
        <v>72</v>
      </c>
      <c r="P157" s="147"/>
      <c r="Q157" s="143" t="s">
        <v>73</v>
      </c>
      <c r="R157" s="147"/>
      <c r="S157" s="71" t="s">
        <v>16</v>
      </c>
    </row>
    <row r="158" spans="1:19" ht="30" customHeight="1">
      <c r="A158" s="72"/>
      <c r="B158" s="73" t="s">
        <v>74</v>
      </c>
      <c r="C158" s="74" t="str">
        <f>Spielplan!AF19</f>
        <v>[47] Herres</v>
      </c>
      <c r="D158" s="75"/>
      <c r="E158" s="8"/>
      <c r="F158" s="76"/>
      <c r="G158" s="8"/>
      <c r="H158" s="76"/>
      <c r="I158" s="8"/>
      <c r="J158" s="76"/>
      <c r="K158" s="8"/>
      <c r="L158" s="76"/>
      <c r="M158" s="8"/>
      <c r="N158" s="76"/>
      <c r="O158" s="8"/>
      <c r="P158" s="76"/>
      <c r="Q158" s="8"/>
      <c r="R158" s="76"/>
      <c r="S158" s="72"/>
    </row>
    <row r="159" spans="1:19" ht="30" customHeight="1" thickBot="1">
      <c r="A159" s="77"/>
      <c r="B159" s="78" t="s">
        <v>75</v>
      </c>
      <c r="C159" s="79" t="str">
        <f>Spielplan!AG19</f>
        <v>[49] Kotschenreuther</v>
      </c>
      <c r="D159" s="80"/>
      <c r="E159" s="10"/>
      <c r="F159" s="81"/>
      <c r="G159" s="10"/>
      <c r="H159" s="81"/>
      <c r="I159" s="10"/>
      <c r="J159" s="81"/>
      <c r="K159" s="10"/>
      <c r="L159" s="81"/>
      <c r="M159" s="10"/>
      <c r="N159" s="81"/>
      <c r="O159" s="10"/>
      <c r="P159" s="81"/>
      <c r="Q159" s="10"/>
      <c r="R159" s="81"/>
      <c r="S159" s="77"/>
    </row>
    <row r="160" ht="15" customHeight="1" thickBot="1"/>
    <row r="161" spans="1:19" ht="16.5" customHeight="1">
      <c r="A161" s="143" t="s">
        <v>76</v>
      </c>
      <c r="B161" s="144"/>
      <c r="C161" s="144"/>
      <c r="D161" s="144"/>
      <c r="E161" s="144"/>
      <c r="F161" s="145"/>
      <c r="G161" s="146" t="s">
        <v>77</v>
      </c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7"/>
    </row>
    <row r="162" spans="1:19" ht="45" customHeight="1" thickBot="1">
      <c r="A162" s="148"/>
      <c r="B162" s="149"/>
      <c r="C162" s="149"/>
      <c r="D162" s="149"/>
      <c r="E162" s="149"/>
      <c r="F162" s="150"/>
      <c r="G162" s="151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52"/>
    </row>
    <row r="164" spans="1:19" ht="1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</row>
    <row r="165" spans="1:19" s="82" customFormat="1" ht="15" customHeight="1">
      <c r="A165" s="82" t="str">
        <f>$C$4</f>
        <v>RSC Main-Kinzig</v>
      </c>
      <c r="S165" s="83" t="str">
        <f>$C$3</f>
        <v>29.04.2006</v>
      </c>
    </row>
    <row r="167" spans="1:19" ht="20.25">
      <c r="A167" s="142" t="str">
        <f>$C$2</f>
        <v>30. Deutsche Tischtennis Einzelmeisterschaften</v>
      </c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ht="1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</row>
    <row r="170" spans="1:19" ht="30">
      <c r="A170" s="156" t="s">
        <v>67</v>
      </c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</row>
    <row r="171" ht="15" customHeight="1" thickBot="1"/>
    <row r="172" spans="1:19" ht="15" customHeight="1">
      <c r="A172" s="63" t="s">
        <v>68</v>
      </c>
      <c r="B172" s="64" t="s">
        <v>3</v>
      </c>
      <c r="C172" s="64" t="s">
        <v>2</v>
      </c>
      <c r="D172" s="136" t="s">
        <v>63</v>
      </c>
      <c r="E172" s="137"/>
      <c r="F172" s="137"/>
      <c r="G172" s="137"/>
      <c r="H172" s="137"/>
      <c r="I172" s="137"/>
      <c r="J172" s="138"/>
      <c r="K172" s="65"/>
      <c r="L172" s="65"/>
      <c r="M172" s="65"/>
      <c r="N172" s="65"/>
      <c r="P172" s="153" t="s">
        <v>69</v>
      </c>
      <c r="Q172" s="154"/>
      <c r="R172" s="154"/>
      <c r="S172" s="155"/>
    </row>
    <row r="173" spans="1:19" ht="18" customHeight="1" thickBot="1">
      <c r="A173" s="66">
        <f>Spielplan!C20</f>
        <v>99</v>
      </c>
      <c r="B173" s="67">
        <f>Spielplan!D20</f>
        <v>13</v>
      </c>
      <c r="C173" s="68">
        <f>Spielplan!B20</f>
        <v>0.4791666666666667</v>
      </c>
      <c r="D173" s="139" t="str">
        <f>$C$5</f>
        <v>H5-Einzel</v>
      </c>
      <c r="E173" s="140"/>
      <c r="F173" s="140"/>
      <c r="G173" s="140"/>
      <c r="H173" s="140"/>
      <c r="I173" s="140"/>
      <c r="J173" s="141"/>
      <c r="K173" s="69"/>
      <c r="L173" s="69"/>
      <c r="M173" s="69"/>
      <c r="N173" s="69"/>
      <c r="P173" s="157"/>
      <c r="Q173" s="158"/>
      <c r="R173" s="158"/>
      <c r="S173" s="159"/>
    </row>
    <row r="174" ht="15" customHeight="1" thickBot="1">
      <c r="A174" s="70"/>
    </row>
    <row r="175" spans="1:19" ht="16.5" customHeight="1">
      <c r="A175" s="71" t="s">
        <v>70</v>
      </c>
      <c r="B175" s="143" t="s">
        <v>71</v>
      </c>
      <c r="C175" s="144"/>
      <c r="D175" s="147"/>
      <c r="E175" s="143" t="s">
        <v>14</v>
      </c>
      <c r="F175" s="147"/>
      <c r="G175" s="143" t="s">
        <v>13</v>
      </c>
      <c r="H175" s="147"/>
      <c r="I175" s="143" t="s">
        <v>12</v>
      </c>
      <c r="J175" s="147"/>
      <c r="K175" s="143" t="s">
        <v>11</v>
      </c>
      <c r="L175" s="147"/>
      <c r="M175" s="143" t="s">
        <v>10</v>
      </c>
      <c r="N175" s="147"/>
      <c r="O175" s="143" t="s">
        <v>72</v>
      </c>
      <c r="P175" s="147"/>
      <c r="Q175" s="143" t="s">
        <v>73</v>
      </c>
      <c r="R175" s="147"/>
      <c r="S175" s="71" t="s">
        <v>16</v>
      </c>
    </row>
    <row r="176" spans="1:19" ht="30" customHeight="1">
      <c r="A176" s="72"/>
      <c r="B176" s="73" t="s">
        <v>74</v>
      </c>
      <c r="C176" s="74" t="str">
        <f>Spielplan!AF20</f>
        <v>[52] Müller</v>
      </c>
      <c r="D176" s="75"/>
      <c r="E176" s="8"/>
      <c r="F176" s="76"/>
      <c r="G176" s="8"/>
      <c r="H176" s="76"/>
      <c r="I176" s="8"/>
      <c r="J176" s="76"/>
      <c r="K176" s="8"/>
      <c r="L176" s="76"/>
      <c r="M176" s="8"/>
      <c r="N176" s="76"/>
      <c r="O176" s="8"/>
      <c r="P176" s="76"/>
      <c r="Q176" s="8"/>
      <c r="R176" s="76"/>
      <c r="S176" s="72"/>
    </row>
    <row r="177" spans="1:19" ht="30" customHeight="1" thickBot="1">
      <c r="A177" s="77"/>
      <c r="B177" s="78" t="s">
        <v>75</v>
      </c>
      <c r="C177" s="79" t="str">
        <f>Spielplan!AG20</f>
        <v>[46] Gosemann</v>
      </c>
      <c r="D177" s="80"/>
      <c r="E177" s="10"/>
      <c r="F177" s="81"/>
      <c r="G177" s="10"/>
      <c r="H177" s="81"/>
      <c r="I177" s="10"/>
      <c r="J177" s="81"/>
      <c r="K177" s="10"/>
      <c r="L177" s="81"/>
      <c r="M177" s="10"/>
      <c r="N177" s="81"/>
      <c r="O177" s="10"/>
      <c r="P177" s="81"/>
      <c r="Q177" s="10"/>
      <c r="R177" s="81"/>
      <c r="S177" s="77"/>
    </row>
    <row r="178" ht="15" customHeight="1" thickBot="1"/>
    <row r="179" spans="1:19" ht="16.5" customHeight="1">
      <c r="A179" s="143" t="s">
        <v>76</v>
      </c>
      <c r="B179" s="144"/>
      <c r="C179" s="144"/>
      <c r="D179" s="144"/>
      <c r="E179" s="144"/>
      <c r="F179" s="145"/>
      <c r="G179" s="146" t="s">
        <v>77</v>
      </c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7"/>
    </row>
    <row r="180" spans="1:19" ht="45" customHeight="1" thickBot="1">
      <c r="A180" s="148"/>
      <c r="B180" s="149"/>
      <c r="C180" s="149"/>
      <c r="D180" s="149"/>
      <c r="E180" s="149"/>
      <c r="F180" s="150"/>
      <c r="G180" s="151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52"/>
    </row>
    <row r="182" spans="1:19" ht="1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</row>
    <row r="183" spans="1:19" s="82" customFormat="1" ht="15" customHeight="1">
      <c r="A183" s="82" t="str">
        <f>$C$4</f>
        <v>RSC Main-Kinzig</v>
      </c>
      <c r="S183" s="83" t="str">
        <f>$C$3</f>
        <v>29.04.2006</v>
      </c>
    </row>
    <row r="189" spans="1:19" ht="20.25">
      <c r="A189" s="142" t="str">
        <f>$C$2</f>
        <v>30. Deutsche Tischtennis Einzelmeisterschaften</v>
      </c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ht="1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</row>
    <row r="192" spans="1:19" ht="30">
      <c r="A192" s="156" t="s">
        <v>67</v>
      </c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</row>
    <row r="193" ht="15" customHeight="1" thickBot="1"/>
    <row r="194" spans="1:19" ht="15" customHeight="1">
      <c r="A194" s="63" t="s">
        <v>68</v>
      </c>
      <c r="B194" s="64" t="s">
        <v>3</v>
      </c>
      <c r="C194" s="64" t="s">
        <v>2</v>
      </c>
      <c r="D194" s="136" t="s">
        <v>63</v>
      </c>
      <c r="E194" s="137"/>
      <c r="F194" s="137"/>
      <c r="G194" s="137"/>
      <c r="H194" s="137"/>
      <c r="I194" s="137"/>
      <c r="J194" s="138"/>
      <c r="K194" s="65"/>
      <c r="L194" s="65"/>
      <c r="M194" s="65"/>
      <c r="N194" s="65"/>
      <c r="P194" s="153" t="s">
        <v>69</v>
      </c>
      <c r="Q194" s="154"/>
      <c r="R194" s="154"/>
      <c r="S194" s="155"/>
    </row>
    <row r="195" spans="1:19" ht="18" customHeight="1" thickBot="1">
      <c r="A195" s="66">
        <f>Spielplan!C21</f>
        <v>100</v>
      </c>
      <c r="B195" s="67">
        <f>Spielplan!D21</f>
        <v>11</v>
      </c>
      <c r="C195" s="68">
        <f>Spielplan!B21</f>
        <v>0.5208333333333334</v>
      </c>
      <c r="D195" s="139" t="str">
        <f>$C$5</f>
        <v>H5-Einzel</v>
      </c>
      <c r="E195" s="140"/>
      <c r="F195" s="140"/>
      <c r="G195" s="140"/>
      <c r="H195" s="140"/>
      <c r="I195" s="140"/>
      <c r="J195" s="141"/>
      <c r="K195" s="69"/>
      <c r="L195" s="69"/>
      <c r="M195" s="69"/>
      <c r="N195" s="69"/>
      <c r="P195" s="157"/>
      <c r="Q195" s="158"/>
      <c r="R195" s="158"/>
      <c r="S195" s="159"/>
    </row>
    <row r="196" ht="15" customHeight="1" thickBot="1">
      <c r="A196" s="70"/>
    </row>
    <row r="197" spans="1:19" ht="16.5" customHeight="1">
      <c r="A197" s="71" t="s">
        <v>70</v>
      </c>
      <c r="B197" s="143" t="s">
        <v>71</v>
      </c>
      <c r="C197" s="144"/>
      <c r="D197" s="147"/>
      <c r="E197" s="143" t="s">
        <v>14</v>
      </c>
      <c r="F197" s="147"/>
      <c r="G197" s="143" t="s">
        <v>13</v>
      </c>
      <c r="H197" s="147"/>
      <c r="I197" s="143" t="s">
        <v>12</v>
      </c>
      <c r="J197" s="147"/>
      <c r="K197" s="143" t="s">
        <v>11</v>
      </c>
      <c r="L197" s="147"/>
      <c r="M197" s="143" t="s">
        <v>10</v>
      </c>
      <c r="N197" s="147"/>
      <c r="O197" s="143" t="s">
        <v>72</v>
      </c>
      <c r="P197" s="147"/>
      <c r="Q197" s="143" t="s">
        <v>73</v>
      </c>
      <c r="R197" s="147"/>
      <c r="S197" s="71" t="s">
        <v>16</v>
      </c>
    </row>
    <row r="198" spans="1:19" ht="30" customHeight="1">
      <c r="A198" s="72"/>
      <c r="B198" s="73" t="s">
        <v>74</v>
      </c>
      <c r="C198" s="74" t="str">
        <f>Spielplan!AF21</f>
        <v>[45] Didion</v>
      </c>
      <c r="D198" s="75"/>
      <c r="E198" s="8"/>
      <c r="F198" s="76"/>
      <c r="G198" s="8"/>
      <c r="H198" s="76"/>
      <c r="I198" s="8"/>
      <c r="J198" s="76"/>
      <c r="K198" s="8"/>
      <c r="L198" s="76"/>
      <c r="M198" s="8"/>
      <c r="N198" s="76"/>
      <c r="O198" s="8"/>
      <c r="P198" s="76"/>
      <c r="Q198" s="8"/>
      <c r="R198" s="76"/>
      <c r="S198" s="72"/>
    </row>
    <row r="199" spans="1:19" ht="30" customHeight="1" thickBot="1">
      <c r="A199" s="77"/>
      <c r="B199" s="78" t="s">
        <v>75</v>
      </c>
      <c r="C199" s="79" t="str">
        <f>Spielplan!AG21</f>
        <v>[46] Gosemann</v>
      </c>
      <c r="D199" s="80"/>
      <c r="E199" s="10"/>
      <c r="F199" s="81"/>
      <c r="G199" s="10"/>
      <c r="H199" s="81"/>
      <c r="I199" s="10"/>
      <c r="J199" s="81"/>
      <c r="K199" s="10"/>
      <c r="L199" s="81"/>
      <c r="M199" s="10"/>
      <c r="N199" s="81"/>
      <c r="O199" s="10"/>
      <c r="P199" s="81"/>
      <c r="Q199" s="10"/>
      <c r="R199" s="81"/>
      <c r="S199" s="77"/>
    </row>
    <row r="200" ht="15" customHeight="1" thickBot="1"/>
    <row r="201" spans="1:19" ht="16.5" customHeight="1">
      <c r="A201" s="143" t="s">
        <v>76</v>
      </c>
      <c r="B201" s="144"/>
      <c r="C201" s="144"/>
      <c r="D201" s="144"/>
      <c r="E201" s="144"/>
      <c r="F201" s="145"/>
      <c r="G201" s="146" t="s">
        <v>77</v>
      </c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7"/>
    </row>
    <row r="202" spans="1:19" ht="45" customHeight="1" thickBot="1">
      <c r="A202" s="148"/>
      <c r="B202" s="149"/>
      <c r="C202" s="149"/>
      <c r="D202" s="149"/>
      <c r="E202" s="149"/>
      <c r="F202" s="150"/>
      <c r="G202" s="151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52"/>
    </row>
    <row r="204" spans="1:19" ht="1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</row>
    <row r="205" spans="1:19" s="82" customFormat="1" ht="15" customHeight="1">
      <c r="A205" s="82" t="str">
        <f>$C$4</f>
        <v>RSC Main-Kinzig</v>
      </c>
      <c r="S205" s="83" t="str">
        <f>$C$3</f>
        <v>29.04.2006</v>
      </c>
    </row>
    <row r="207" spans="1:19" ht="20.25">
      <c r="A207" s="142" t="str">
        <f>$C$2</f>
        <v>30. Deutsche Tischtennis Einzelmeisterschaften</v>
      </c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ht="1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</row>
    <row r="210" spans="1:19" ht="30">
      <c r="A210" s="156" t="s">
        <v>67</v>
      </c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</row>
    <row r="211" ht="15" customHeight="1" thickBot="1"/>
    <row r="212" spans="1:19" ht="15" customHeight="1">
      <c r="A212" s="63" t="s">
        <v>68</v>
      </c>
      <c r="B212" s="64" t="s">
        <v>3</v>
      </c>
      <c r="C212" s="64" t="s">
        <v>2</v>
      </c>
      <c r="D212" s="136" t="s">
        <v>63</v>
      </c>
      <c r="E212" s="137"/>
      <c r="F212" s="137"/>
      <c r="G212" s="137"/>
      <c r="H212" s="137"/>
      <c r="I212" s="137"/>
      <c r="J212" s="138"/>
      <c r="K212" s="65"/>
      <c r="L212" s="65"/>
      <c r="M212" s="65"/>
      <c r="N212" s="65"/>
      <c r="P212" s="153" t="s">
        <v>69</v>
      </c>
      <c r="Q212" s="154"/>
      <c r="R212" s="154"/>
      <c r="S212" s="155"/>
    </row>
    <row r="213" spans="1:19" ht="18" customHeight="1" thickBot="1">
      <c r="A213" s="66">
        <f>Spielplan!C22</f>
        <v>101</v>
      </c>
      <c r="B213" s="67">
        <f>Spielplan!D22</f>
        <v>12</v>
      </c>
      <c r="C213" s="68">
        <f>Spielplan!B22</f>
        <v>0.5208333333333334</v>
      </c>
      <c r="D213" s="139" t="str">
        <f>$C$5</f>
        <v>H5-Einzel</v>
      </c>
      <c r="E213" s="140"/>
      <c r="F213" s="140"/>
      <c r="G213" s="140"/>
      <c r="H213" s="140"/>
      <c r="I213" s="140"/>
      <c r="J213" s="141"/>
      <c r="K213" s="69"/>
      <c r="L213" s="69"/>
      <c r="M213" s="69"/>
      <c r="N213" s="69"/>
      <c r="P213" s="157"/>
      <c r="Q213" s="158"/>
      <c r="R213" s="158"/>
      <c r="S213" s="159"/>
    </row>
    <row r="214" ht="15" customHeight="1" thickBot="1">
      <c r="A214" s="70"/>
    </row>
    <row r="215" spans="1:19" ht="16.5" customHeight="1">
      <c r="A215" s="71" t="s">
        <v>70</v>
      </c>
      <c r="B215" s="143" t="s">
        <v>71</v>
      </c>
      <c r="C215" s="144"/>
      <c r="D215" s="147"/>
      <c r="E215" s="143" t="s">
        <v>14</v>
      </c>
      <c r="F215" s="147"/>
      <c r="G215" s="143" t="s">
        <v>13</v>
      </c>
      <c r="H215" s="147"/>
      <c r="I215" s="143" t="s">
        <v>12</v>
      </c>
      <c r="J215" s="147"/>
      <c r="K215" s="143" t="s">
        <v>11</v>
      </c>
      <c r="L215" s="147"/>
      <c r="M215" s="143" t="s">
        <v>10</v>
      </c>
      <c r="N215" s="147"/>
      <c r="O215" s="143" t="s">
        <v>72</v>
      </c>
      <c r="P215" s="147"/>
      <c r="Q215" s="143" t="s">
        <v>73</v>
      </c>
      <c r="R215" s="147"/>
      <c r="S215" s="71" t="s">
        <v>16</v>
      </c>
    </row>
    <row r="216" spans="1:19" ht="30" customHeight="1">
      <c r="A216" s="72"/>
      <c r="B216" s="73" t="s">
        <v>74</v>
      </c>
      <c r="C216" s="74" t="str">
        <f>Spielplan!AF22</f>
        <v>[49] Kotschenreuther</v>
      </c>
      <c r="D216" s="75"/>
      <c r="E216" s="8"/>
      <c r="F216" s="76"/>
      <c r="G216" s="8"/>
      <c r="H216" s="76"/>
      <c r="I216" s="8"/>
      <c r="J216" s="76"/>
      <c r="K216" s="8"/>
      <c r="L216" s="76"/>
      <c r="M216" s="8"/>
      <c r="N216" s="76"/>
      <c r="O216" s="8"/>
      <c r="P216" s="76"/>
      <c r="Q216" s="8"/>
      <c r="R216" s="76"/>
      <c r="S216" s="72"/>
    </row>
    <row r="217" spans="1:19" ht="30" customHeight="1" thickBot="1">
      <c r="A217" s="77"/>
      <c r="B217" s="78" t="s">
        <v>75</v>
      </c>
      <c r="C217" s="79" t="str">
        <f>Spielplan!AG22</f>
        <v>[52] Müller</v>
      </c>
      <c r="D217" s="80"/>
      <c r="E217" s="10"/>
      <c r="F217" s="81"/>
      <c r="G217" s="10"/>
      <c r="H217" s="81"/>
      <c r="I217" s="10"/>
      <c r="J217" s="81"/>
      <c r="K217" s="10"/>
      <c r="L217" s="81"/>
      <c r="M217" s="10"/>
      <c r="N217" s="81"/>
      <c r="O217" s="10"/>
      <c r="P217" s="81"/>
      <c r="Q217" s="10"/>
      <c r="R217" s="81"/>
      <c r="S217" s="77"/>
    </row>
    <row r="218" ht="15" customHeight="1" thickBot="1"/>
    <row r="219" spans="1:19" ht="16.5" customHeight="1">
      <c r="A219" s="143" t="s">
        <v>76</v>
      </c>
      <c r="B219" s="144"/>
      <c r="C219" s="144"/>
      <c r="D219" s="144"/>
      <c r="E219" s="144"/>
      <c r="F219" s="145"/>
      <c r="G219" s="146" t="s">
        <v>77</v>
      </c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7"/>
    </row>
    <row r="220" spans="1:19" ht="45" customHeight="1" thickBot="1">
      <c r="A220" s="148"/>
      <c r="B220" s="149"/>
      <c r="C220" s="149"/>
      <c r="D220" s="149"/>
      <c r="E220" s="149"/>
      <c r="F220" s="150"/>
      <c r="G220" s="151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52"/>
    </row>
    <row r="222" spans="1:19" ht="1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</row>
    <row r="223" spans="1:19" s="82" customFormat="1" ht="15" customHeight="1">
      <c r="A223" s="82" t="str">
        <f>$C$4</f>
        <v>RSC Main-Kinzig</v>
      </c>
      <c r="S223" s="83" t="str">
        <f>$C$3</f>
        <v>29.04.2006</v>
      </c>
    </row>
    <row r="229" spans="1:19" ht="20.25">
      <c r="A229" s="142" t="str">
        <f>$C$2</f>
        <v>30. Deutsche Tischtennis Einzelmeisterschaften</v>
      </c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ht="1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</row>
    <row r="232" spans="1:19" ht="30">
      <c r="A232" s="156" t="s">
        <v>67</v>
      </c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</row>
    <row r="233" ht="15" customHeight="1" thickBot="1"/>
    <row r="234" spans="1:19" ht="15" customHeight="1">
      <c r="A234" s="63" t="s">
        <v>68</v>
      </c>
      <c r="B234" s="64" t="s">
        <v>3</v>
      </c>
      <c r="C234" s="64" t="s">
        <v>2</v>
      </c>
      <c r="D234" s="136" t="s">
        <v>63</v>
      </c>
      <c r="E234" s="137"/>
      <c r="F234" s="137"/>
      <c r="G234" s="137"/>
      <c r="H234" s="137"/>
      <c r="I234" s="137"/>
      <c r="J234" s="138"/>
      <c r="K234" s="65"/>
      <c r="L234" s="65"/>
      <c r="M234" s="65"/>
      <c r="N234" s="65"/>
      <c r="P234" s="153" t="s">
        <v>69</v>
      </c>
      <c r="Q234" s="154"/>
      <c r="R234" s="154"/>
      <c r="S234" s="155"/>
    </row>
    <row r="235" spans="1:19" ht="18" customHeight="1" thickBot="1">
      <c r="A235" s="66">
        <f>Spielplan!C23</f>
        <v>102</v>
      </c>
      <c r="B235" s="67">
        <f>Spielplan!D23</f>
        <v>13</v>
      </c>
      <c r="C235" s="68">
        <f>Spielplan!B23</f>
        <v>0.5208333333333334</v>
      </c>
      <c r="D235" s="139" t="str">
        <f>$C$5</f>
        <v>H5-Einzel</v>
      </c>
      <c r="E235" s="140"/>
      <c r="F235" s="140"/>
      <c r="G235" s="140"/>
      <c r="H235" s="140"/>
      <c r="I235" s="140"/>
      <c r="J235" s="141"/>
      <c r="K235" s="69"/>
      <c r="L235" s="69"/>
      <c r="M235" s="69"/>
      <c r="N235" s="69"/>
      <c r="P235" s="157"/>
      <c r="Q235" s="158"/>
      <c r="R235" s="158"/>
      <c r="S235" s="159"/>
    </row>
    <row r="236" ht="15" customHeight="1" thickBot="1">
      <c r="A236" s="70"/>
    </row>
    <row r="237" spans="1:19" ht="16.5" customHeight="1">
      <c r="A237" s="71" t="s">
        <v>70</v>
      </c>
      <c r="B237" s="143" t="s">
        <v>71</v>
      </c>
      <c r="C237" s="144"/>
      <c r="D237" s="147"/>
      <c r="E237" s="143" t="s">
        <v>14</v>
      </c>
      <c r="F237" s="147"/>
      <c r="G237" s="143" t="s">
        <v>13</v>
      </c>
      <c r="H237" s="147"/>
      <c r="I237" s="143" t="s">
        <v>12</v>
      </c>
      <c r="J237" s="147"/>
      <c r="K237" s="143" t="s">
        <v>11</v>
      </c>
      <c r="L237" s="147"/>
      <c r="M237" s="143" t="s">
        <v>10</v>
      </c>
      <c r="N237" s="147"/>
      <c r="O237" s="143" t="s">
        <v>72</v>
      </c>
      <c r="P237" s="147"/>
      <c r="Q237" s="143" t="s">
        <v>73</v>
      </c>
      <c r="R237" s="147"/>
      <c r="S237" s="71" t="s">
        <v>16</v>
      </c>
    </row>
    <row r="238" spans="1:19" ht="30" customHeight="1">
      <c r="A238" s="72"/>
      <c r="B238" s="73" t="s">
        <v>74</v>
      </c>
      <c r="C238" s="74" t="str">
        <f>Spielplan!AF23</f>
        <v>[50] Jensen H.</v>
      </c>
      <c r="D238" s="75"/>
      <c r="E238" s="8"/>
      <c r="F238" s="76"/>
      <c r="G238" s="8"/>
      <c r="H238" s="76"/>
      <c r="I238" s="8"/>
      <c r="J238" s="76"/>
      <c r="K238" s="8"/>
      <c r="L238" s="76"/>
      <c r="M238" s="8"/>
      <c r="N238" s="76"/>
      <c r="O238" s="8"/>
      <c r="P238" s="76"/>
      <c r="Q238" s="8"/>
      <c r="R238" s="76"/>
      <c r="S238" s="72"/>
    </row>
    <row r="239" spans="1:19" ht="30" customHeight="1" thickBot="1">
      <c r="A239" s="77"/>
      <c r="B239" s="78" t="s">
        <v>75</v>
      </c>
      <c r="C239" s="79" t="str">
        <f>Spielplan!AG23</f>
        <v>[47] Herres</v>
      </c>
      <c r="D239" s="80"/>
      <c r="E239" s="10"/>
      <c r="F239" s="81"/>
      <c r="G239" s="10"/>
      <c r="H239" s="81"/>
      <c r="I239" s="10"/>
      <c r="J239" s="81"/>
      <c r="K239" s="10"/>
      <c r="L239" s="81"/>
      <c r="M239" s="10"/>
      <c r="N239" s="81"/>
      <c r="O239" s="10"/>
      <c r="P239" s="81"/>
      <c r="Q239" s="10"/>
      <c r="R239" s="81"/>
      <c r="S239" s="77"/>
    </row>
    <row r="240" ht="15" customHeight="1" thickBot="1"/>
    <row r="241" spans="1:19" ht="16.5" customHeight="1">
      <c r="A241" s="143" t="s">
        <v>76</v>
      </c>
      <c r="B241" s="144"/>
      <c r="C241" s="144"/>
      <c r="D241" s="144"/>
      <c r="E241" s="144"/>
      <c r="F241" s="145"/>
      <c r="G241" s="146" t="s">
        <v>77</v>
      </c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7"/>
    </row>
    <row r="242" spans="1:19" ht="45" customHeight="1" thickBot="1">
      <c r="A242" s="148"/>
      <c r="B242" s="149"/>
      <c r="C242" s="149"/>
      <c r="D242" s="149"/>
      <c r="E242" s="149"/>
      <c r="F242" s="150"/>
      <c r="G242" s="151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52"/>
    </row>
    <row r="244" spans="1:19" ht="1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</row>
    <row r="245" spans="1:19" s="82" customFormat="1" ht="15" customHeight="1">
      <c r="A245" s="82" t="str">
        <f>$C$4</f>
        <v>RSC Main-Kinzig</v>
      </c>
      <c r="S245" s="83" t="str">
        <f>$C$3</f>
        <v>29.04.2006</v>
      </c>
    </row>
    <row r="247" spans="1:19" ht="20.25">
      <c r="A247" s="142" t="str">
        <f>$C$2</f>
        <v>30. Deutsche Tischtennis Einzelmeisterschaften</v>
      </c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ht="1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</row>
    <row r="250" spans="1:19" ht="30">
      <c r="A250" s="156" t="s">
        <v>67</v>
      </c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</row>
    <row r="251" ht="15" customHeight="1" thickBot="1"/>
    <row r="252" spans="1:19" ht="15" customHeight="1">
      <c r="A252" s="63" t="s">
        <v>68</v>
      </c>
      <c r="B252" s="64" t="s">
        <v>3</v>
      </c>
      <c r="C252" s="64" t="s">
        <v>2</v>
      </c>
      <c r="D252" s="136" t="s">
        <v>63</v>
      </c>
      <c r="E252" s="137"/>
      <c r="F252" s="137"/>
      <c r="G252" s="137"/>
      <c r="H252" s="137"/>
      <c r="I252" s="137"/>
      <c r="J252" s="138"/>
      <c r="K252" s="65"/>
      <c r="L252" s="65"/>
      <c r="M252" s="65"/>
      <c r="N252" s="65"/>
      <c r="P252" s="153" t="s">
        <v>69</v>
      </c>
      <c r="Q252" s="154"/>
      <c r="R252" s="154"/>
      <c r="S252" s="155"/>
    </row>
    <row r="253" spans="1:19" ht="18" customHeight="1" thickBot="1">
      <c r="A253" s="66">
        <f>Spielplan!C24</f>
        <v>103</v>
      </c>
      <c r="B253" s="67">
        <f>Spielplan!D24</f>
        <v>11</v>
      </c>
      <c r="C253" s="68">
        <f>Spielplan!B24</f>
        <v>0.5625</v>
      </c>
      <c r="D253" s="139" t="str">
        <f>$C$5</f>
        <v>H5-Einzel</v>
      </c>
      <c r="E253" s="140"/>
      <c r="F253" s="140"/>
      <c r="G253" s="140"/>
      <c r="H253" s="140"/>
      <c r="I253" s="140"/>
      <c r="J253" s="141"/>
      <c r="K253" s="69"/>
      <c r="L253" s="69"/>
      <c r="M253" s="69"/>
      <c r="N253" s="69"/>
      <c r="P253" s="157"/>
      <c r="Q253" s="158"/>
      <c r="R253" s="158"/>
      <c r="S253" s="159"/>
    </row>
    <row r="254" ht="15" customHeight="1" thickBot="1">
      <c r="A254" s="70"/>
    </row>
    <row r="255" spans="1:19" ht="16.5" customHeight="1">
      <c r="A255" s="71" t="s">
        <v>70</v>
      </c>
      <c r="B255" s="143" t="s">
        <v>71</v>
      </c>
      <c r="C255" s="144"/>
      <c r="D255" s="147"/>
      <c r="E255" s="143" t="s">
        <v>14</v>
      </c>
      <c r="F255" s="147"/>
      <c r="G255" s="143" t="s">
        <v>13</v>
      </c>
      <c r="H255" s="147"/>
      <c r="I255" s="143" t="s">
        <v>12</v>
      </c>
      <c r="J255" s="147"/>
      <c r="K255" s="143" t="s">
        <v>11</v>
      </c>
      <c r="L255" s="147"/>
      <c r="M255" s="143" t="s">
        <v>10</v>
      </c>
      <c r="N255" s="147"/>
      <c r="O255" s="143" t="s">
        <v>72</v>
      </c>
      <c r="P255" s="147"/>
      <c r="Q255" s="143" t="s">
        <v>73</v>
      </c>
      <c r="R255" s="147"/>
      <c r="S255" s="71" t="s">
        <v>16</v>
      </c>
    </row>
    <row r="256" spans="1:19" ht="30" customHeight="1">
      <c r="A256" s="72"/>
      <c r="B256" s="73" t="s">
        <v>74</v>
      </c>
      <c r="C256" s="74" t="str">
        <f>Spielplan!AF24</f>
        <v>[47] Herres</v>
      </c>
      <c r="D256" s="75"/>
      <c r="E256" s="8"/>
      <c r="F256" s="76"/>
      <c r="G256" s="8"/>
      <c r="H256" s="76"/>
      <c r="I256" s="8"/>
      <c r="J256" s="76"/>
      <c r="K256" s="8"/>
      <c r="L256" s="76"/>
      <c r="M256" s="8"/>
      <c r="N256" s="76"/>
      <c r="O256" s="8"/>
      <c r="P256" s="76"/>
      <c r="Q256" s="8"/>
      <c r="R256" s="76"/>
      <c r="S256" s="72"/>
    </row>
    <row r="257" spans="1:19" ht="30" customHeight="1" thickBot="1">
      <c r="A257" s="77"/>
      <c r="B257" s="78" t="s">
        <v>75</v>
      </c>
      <c r="C257" s="79" t="str">
        <f>Spielplan!AG24</f>
        <v>[45] Didion</v>
      </c>
      <c r="D257" s="80"/>
      <c r="E257" s="10"/>
      <c r="F257" s="81"/>
      <c r="G257" s="10"/>
      <c r="H257" s="81"/>
      <c r="I257" s="10"/>
      <c r="J257" s="81"/>
      <c r="K257" s="10"/>
      <c r="L257" s="81"/>
      <c r="M257" s="10"/>
      <c r="N257" s="81"/>
      <c r="O257" s="10"/>
      <c r="P257" s="81"/>
      <c r="Q257" s="10"/>
      <c r="R257" s="81"/>
      <c r="S257" s="77"/>
    </row>
    <row r="258" ht="15" customHeight="1" thickBot="1"/>
    <row r="259" spans="1:19" ht="16.5" customHeight="1">
      <c r="A259" s="143" t="s">
        <v>76</v>
      </c>
      <c r="B259" s="144"/>
      <c r="C259" s="144"/>
      <c r="D259" s="144"/>
      <c r="E259" s="144"/>
      <c r="F259" s="145"/>
      <c r="G259" s="146" t="s">
        <v>77</v>
      </c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7"/>
    </row>
    <row r="260" spans="1:19" ht="45" customHeight="1" thickBot="1">
      <c r="A260" s="148"/>
      <c r="B260" s="149"/>
      <c r="C260" s="149"/>
      <c r="D260" s="149"/>
      <c r="E260" s="149"/>
      <c r="F260" s="150"/>
      <c r="G260" s="151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52"/>
    </row>
    <row r="262" spans="1:19" ht="1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</row>
    <row r="263" spans="1:19" s="82" customFormat="1" ht="15" customHeight="1">
      <c r="A263" s="82" t="str">
        <f>$C$4</f>
        <v>RSC Main-Kinzig</v>
      </c>
      <c r="S263" s="83" t="str">
        <f>$C$3</f>
        <v>29.04.2006</v>
      </c>
    </row>
    <row r="269" spans="1:19" ht="20.25">
      <c r="A269" s="142" t="str">
        <f>$C$2</f>
        <v>30. Deutsche Tischtennis Einzelmeisterschaften</v>
      </c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ht="1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</row>
    <row r="272" spans="1:19" ht="30">
      <c r="A272" s="156" t="s">
        <v>67</v>
      </c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</row>
    <row r="273" ht="15" customHeight="1" thickBot="1"/>
    <row r="274" spans="1:19" ht="15" customHeight="1">
      <c r="A274" s="63" t="s">
        <v>68</v>
      </c>
      <c r="B274" s="64" t="s">
        <v>3</v>
      </c>
      <c r="C274" s="64" t="s">
        <v>2</v>
      </c>
      <c r="D274" s="136" t="s">
        <v>63</v>
      </c>
      <c r="E274" s="137"/>
      <c r="F274" s="137"/>
      <c r="G274" s="137"/>
      <c r="H274" s="137"/>
      <c r="I274" s="137"/>
      <c r="J274" s="138"/>
      <c r="K274" s="65"/>
      <c r="L274" s="65"/>
      <c r="M274" s="65"/>
      <c r="N274" s="65"/>
      <c r="P274" s="153" t="s">
        <v>69</v>
      </c>
      <c r="Q274" s="154"/>
      <c r="R274" s="154"/>
      <c r="S274" s="155"/>
    </row>
    <row r="275" spans="1:19" ht="18" customHeight="1" thickBot="1">
      <c r="A275" s="66">
        <f>Spielplan!C25</f>
        <v>104</v>
      </c>
      <c r="B275" s="67">
        <f>Spielplan!D25</f>
        <v>12</v>
      </c>
      <c r="C275" s="68">
        <f>Spielplan!B25</f>
        <v>0.5625</v>
      </c>
      <c r="D275" s="139" t="str">
        <f>$C$5</f>
        <v>H5-Einzel</v>
      </c>
      <c r="E275" s="140"/>
      <c r="F275" s="140"/>
      <c r="G275" s="140"/>
      <c r="H275" s="140"/>
      <c r="I275" s="140"/>
      <c r="J275" s="141"/>
      <c r="K275" s="69"/>
      <c r="L275" s="69"/>
      <c r="M275" s="69"/>
      <c r="N275" s="69"/>
      <c r="P275" s="157"/>
      <c r="Q275" s="158"/>
      <c r="R275" s="158"/>
      <c r="S275" s="159"/>
    </row>
    <row r="276" ht="15" customHeight="1" thickBot="1">
      <c r="A276" s="70"/>
    </row>
    <row r="277" spans="1:19" ht="16.5" customHeight="1">
      <c r="A277" s="71" t="s">
        <v>70</v>
      </c>
      <c r="B277" s="143" t="s">
        <v>71</v>
      </c>
      <c r="C277" s="144"/>
      <c r="D277" s="147"/>
      <c r="E277" s="143" t="s">
        <v>14</v>
      </c>
      <c r="F277" s="147"/>
      <c r="G277" s="143" t="s">
        <v>13</v>
      </c>
      <c r="H277" s="147"/>
      <c r="I277" s="143" t="s">
        <v>12</v>
      </c>
      <c r="J277" s="147"/>
      <c r="K277" s="143" t="s">
        <v>11</v>
      </c>
      <c r="L277" s="147"/>
      <c r="M277" s="143" t="s">
        <v>10</v>
      </c>
      <c r="N277" s="147"/>
      <c r="O277" s="143" t="s">
        <v>72</v>
      </c>
      <c r="P277" s="147"/>
      <c r="Q277" s="143" t="s">
        <v>73</v>
      </c>
      <c r="R277" s="147"/>
      <c r="S277" s="71" t="s">
        <v>16</v>
      </c>
    </row>
    <row r="278" spans="1:19" ht="30" customHeight="1">
      <c r="A278" s="72"/>
      <c r="B278" s="73" t="s">
        <v>74</v>
      </c>
      <c r="C278" s="74" t="str">
        <f>Spielplan!AF25</f>
        <v>[52] Müller</v>
      </c>
      <c r="D278" s="75"/>
      <c r="E278" s="8"/>
      <c r="F278" s="76"/>
      <c r="G278" s="8"/>
      <c r="H278" s="76"/>
      <c r="I278" s="8"/>
      <c r="J278" s="76"/>
      <c r="K278" s="8"/>
      <c r="L278" s="76"/>
      <c r="M278" s="8"/>
      <c r="N278" s="76"/>
      <c r="O278" s="8"/>
      <c r="P278" s="76"/>
      <c r="Q278" s="8"/>
      <c r="R278" s="76"/>
      <c r="S278" s="72"/>
    </row>
    <row r="279" spans="1:19" ht="30" customHeight="1" thickBot="1">
      <c r="A279" s="77"/>
      <c r="B279" s="78" t="s">
        <v>75</v>
      </c>
      <c r="C279" s="79" t="str">
        <f>Spielplan!AG25</f>
        <v>[50] Jensen H.</v>
      </c>
      <c r="D279" s="80"/>
      <c r="E279" s="10"/>
      <c r="F279" s="81"/>
      <c r="G279" s="10"/>
      <c r="H279" s="81"/>
      <c r="I279" s="10"/>
      <c r="J279" s="81"/>
      <c r="K279" s="10"/>
      <c r="L279" s="81"/>
      <c r="M279" s="10"/>
      <c r="N279" s="81"/>
      <c r="O279" s="10"/>
      <c r="P279" s="81"/>
      <c r="Q279" s="10"/>
      <c r="R279" s="81"/>
      <c r="S279" s="77"/>
    </row>
    <row r="280" ht="15" customHeight="1" thickBot="1"/>
    <row r="281" spans="1:19" ht="16.5" customHeight="1">
      <c r="A281" s="143" t="s">
        <v>76</v>
      </c>
      <c r="B281" s="144"/>
      <c r="C281" s="144"/>
      <c r="D281" s="144"/>
      <c r="E281" s="144"/>
      <c r="F281" s="145"/>
      <c r="G281" s="146" t="s">
        <v>77</v>
      </c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7"/>
    </row>
    <row r="282" spans="1:19" ht="45" customHeight="1" thickBot="1">
      <c r="A282" s="148"/>
      <c r="B282" s="149"/>
      <c r="C282" s="149"/>
      <c r="D282" s="149"/>
      <c r="E282" s="149"/>
      <c r="F282" s="150"/>
      <c r="G282" s="151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52"/>
    </row>
    <row r="284" spans="1:19" ht="1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</row>
    <row r="285" spans="1:19" s="82" customFormat="1" ht="15" customHeight="1">
      <c r="A285" s="82" t="str">
        <f>$C$4</f>
        <v>RSC Main-Kinzig</v>
      </c>
      <c r="S285" s="83" t="str">
        <f>$C$3</f>
        <v>29.04.2006</v>
      </c>
    </row>
    <row r="287" spans="1:19" ht="20.25">
      <c r="A287" s="142" t="str">
        <f>$C$2</f>
        <v>30. Deutsche Tischtennis Einzelmeisterschaften</v>
      </c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ht="1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</row>
    <row r="290" spans="1:19" ht="30">
      <c r="A290" s="156" t="s">
        <v>67</v>
      </c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</row>
    <row r="291" ht="15" customHeight="1" thickBot="1"/>
    <row r="292" spans="1:19" ht="15" customHeight="1">
      <c r="A292" s="63" t="s">
        <v>68</v>
      </c>
      <c r="B292" s="64" t="s">
        <v>3</v>
      </c>
      <c r="C292" s="64" t="s">
        <v>2</v>
      </c>
      <c r="D292" s="136" t="s">
        <v>63</v>
      </c>
      <c r="E292" s="137"/>
      <c r="F292" s="137"/>
      <c r="G292" s="137"/>
      <c r="H292" s="137"/>
      <c r="I292" s="137"/>
      <c r="J292" s="138"/>
      <c r="K292" s="65"/>
      <c r="L292" s="65"/>
      <c r="M292" s="65"/>
      <c r="N292" s="65"/>
      <c r="P292" s="153" t="s">
        <v>69</v>
      </c>
      <c r="Q292" s="154"/>
      <c r="R292" s="154"/>
      <c r="S292" s="155"/>
    </row>
    <row r="293" spans="1:19" ht="18" customHeight="1" thickBot="1">
      <c r="A293" s="66">
        <f>Spielplan!C26</f>
        <v>105</v>
      </c>
      <c r="B293" s="67">
        <f>Spielplan!D26</f>
        <v>13</v>
      </c>
      <c r="C293" s="68">
        <f>Spielplan!B26</f>
        <v>0.5625</v>
      </c>
      <c r="D293" s="139" t="str">
        <f>$C$5</f>
        <v>H5-Einzel</v>
      </c>
      <c r="E293" s="140"/>
      <c r="F293" s="140"/>
      <c r="G293" s="140"/>
      <c r="H293" s="140"/>
      <c r="I293" s="140"/>
      <c r="J293" s="141"/>
      <c r="K293" s="69"/>
      <c r="L293" s="69"/>
      <c r="M293" s="69"/>
      <c r="N293" s="69"/>
      <c r="P293" s="157"/>
      <c r="Q293" s="158"/>
      <c r="R293" s="158"/>
      <c r="S293" s="159"/>
    </row>
    <row r="294" ht="15" customHeight="1" thickBot="1">
      <c r="A294" s="70"/>
    </row>
    <row r="295" spans="1:19" ht="16.5" customHeight="1">
      <c r="A295" s="71" t="s">
        <v>70</v>
      </c>
      <c r="B295" s="143" t="s">
        <v>71</v>
      </c>
      <c r="C295" s="144"/>
      <c r="D295" s="147"/>
      <c r="E295" s="143" t="s">
        <v>14</v>
      </c>
      <c r="F295" s="147"/>
      <c r="G295" s="143" t="s">
        <v>13</v>
      </c>
      <c r="H295" s="147"/>
      <c r="I295" s="143" t="s">
        <v>12</v>
      </c>
      <c r="J295" s="147"/>
      <c r="K295" s="143" t="s">
        <v>11</v>
      </c>
      <c r="L295" s="147"/>
      <c r="M295" s="143" t="s">
        <v>10</v>
      </c>
      <c r="N295" s="147"/>
      <c r="O295" s="143" t="s">
        <v>72</v>
      </c>
      <c r="P295" s="147"/>
      <c r="Q295" s="143" t="s">
        <v>73</v>
      </c>
      <c r="R295" s="147"/>
      <c r="S295" s="71" t="s">
        <v>16</v>
      </c>
    </row>
    <row r="296" spans="1:19" ht="30" customHeight="1">
      <c r="A296" s="72"/>
      <c r="B296" s="73" t="s">
        <v>74</v>
      </c>
      <c r="C296" s="74" t="str">
        <f>Spielplan!AF26</f>
        <v>[46] Gosemann</v>
      </c>
      <c r="D296" s="75"/>
      <c r="E296" s="8"/>
      <c r="F296" s="76"/>
      <c r="G296" s="8"/>
      <c r="H296" s="76"/>
      <c r="I296" s="8"/>
      <c r="J296" s="76"/>
      <c r="K296" s="8"/>
      <c r="L296" s="76"/>
      <c r="M296" s="8"/>
      <c r="N296" s="76"/>
      <c r="O296" s="8"/>
      <c r="P296" s="76"/>
      <c r="Q296" s="8"/>
      <c r="R296" s="76"/>
      <c r="S296" s="72"/>
    </row>
    <row r="297" spans="1:19" ht="30" customHeight="1" thickBot="1">
      <c r="A297" s="77"/>
      <c r="B297" s="78" t="s">
        <v>75</v>
      </c>
      <c r="C297" s="79" t="str">
        <f>Spielplan!AG26</f>
        <v>[49] Kotschenreuther</v>
      </c>
      <c r="D297" s="80"/>
      <c r="E297" s="10"/>
      <c r="F297" s="81"/>
      <c r="G297" s="10"/>
      <c r="H297" s="81"/>
      <c r="I297" s="10"/>
      <c r="J297" s="81"/>
      <c r="K297" s="10"/>
      <c r="L297" s="81"/>
      <c r="M297" s="10"/>
      <c r="N297" s="81"/>
      <c r="O297" s="10"/>
      <c r="P297" s="81"/>
      <c r="Q297" s="10"/>
      <c r="R297" s="81"/>
      <c r="S297" s="77"/>
    </row>
    <row r="298" ht="15" customHeight="1" thickBot="1"/>
    <row r="299" spans="1:19" ht="16.5" customHeight="1">
      <c r="A299" s="143" t="s">
        <v>76</v>
      </c>
      <c r="B299" s="144"/>
      <c r="C299" s="144"/>
      <c r="D299" s="144"/>
      <c r="E299" s="144"/>
      <c r="F299" s="145"/>
      <c r="G299" s="146" t="s">
        <v>77</v>
      </c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7"/>
    </row>
    <row r="300" spans="1:19" ht="45" customHeight="1" thickBot="1">
      <c r="A300" s="148"/>
      <c r="B300" s="149"/>
      <c r="C300" s="149"/>
      <c r="D300" s="149"/>
      <c r="E300" s="149"/>
      <c r="F300" s="150"/>
      <c r="G300" s="151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52"/>
    </row>
    <row r="302" spans="1:19" ht="1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</row>
    <row r="303" spans="1:19" s="82" customFormat="1" ht="15" customHeight="1">
      <c r="A303" s="82" t="str">
        <f>$C$4</f>
        <v>RSC Main-Kinzig</v>
      </c>
      <c r="S303" s="83" t="str">
        <f>$C$3</f>
        <v>29.04.2006</v>
      </c>
    </row>
    <row r="309" spans="1:19" ht="20.25">
      <c r="A309" s="142" t="str">
        <f>$C$2</f>
        <v>30. Deutsche Tischtennis Einzelmeisterschaften</v>
      </c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ht="1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</row>
    <row r="312" spans="1:19" ht="30">
      <c r="A312" s="156" t="s">
        <v>67</v>
      </c>
      <c r="B312" s="156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</row>
    <row r="313" ht="15" customHeight="1" thickBot="1"/>
    <row r="314" spans="1:19" ht="15" customHeight="1">
      <c r="A314" s="63" t="s">
        <v>68</v>
      </c>
      <c r="B314" s="64" t="s">
        <v>3</v>
      </c>
      <c r="C314" s="64" t="s">
        <v>2</v>
      </c>
      <c r="D314" s="136" t="s">
        <v>63</v>
      </c>
      <c r="E314" s="137"/>
      <c r="F314" s="137"/>
      <c r="G314" s="137"/>
      <c r="H314" s="137"/>
      <c r="I314" s="137"/>
      <c r="J314" s="138"/>
      <c r="K314" s="65"/>
      <c r="L314" s="65"/>
      <c r="M314" s="65"/>
      <c r="N314" s="65"/>
      <c r="P314" s="153" t="s">
        <v>69</v>
      </c>
      <c r="Q314" s="154"/>
      <c r="R314" s="154"/>
      <c r="S314" s="155"/>
    </row>
    <row r="315" spans="1:19" ht="18" customHeight="1" thickBot="1">
      <c r="A315" s="66">
        <f>Spielplan!C38</f>
        <v>106</v>
      </c>
      <c r="B315" s="67">
        <f>Spielplan!D38</f>
        <v>11</v>
      </c>
      <c r="C315" s="68">
        <f>Spielplan!B38</f>
        <v>0.4166666666666667</v>
      </c>
      <c r="D315" s="139" t="str">
        <f>$C$5</f>
        <v>H5-Einzel</v>
      </c>
      <c r="E315" s="140"/>
      <c r="F315" s="140"/>
      <c r="G315" s="140"/>
      <c r="H315" s="140"/>
      <c r="I315" s="140"/>
      <c r="J315" s="141"/>
      <c r="K315" s="69"/>
      <c r="L315" s="69"/>
      <c r="M315" s="69"/>
      <c r="N315" s="69"/>
      <c r="P315" s="157"/>
      <c r="Q315" s="158"/>
      <c r="R315" s="158"/>
      <c r="S315" s="159"/>
    </row>
    <row r="316" ht="15" customHeight="1" thickBot="1">
      <c r="A316" s="70"/>
    </row>
    <row r="317" spans="1:19" ht="16.5" customHeight="1">
      <c r="A317" s="71" t="s">
        <v>70</v>
      </c>
      <c r="B317" s="143" t="s">
        <v>71</v>
      </c>
      <c r="C317" s="144"/>
      <c r="D317" s="147"/>
      <c r="E317" s="143" t="s">
        <v>14</v>
      </c>
      <c r="F317" s="147"/>
      <c r="G317" s="143" t="s">
        <v>13</v>
      </c>
      <c r="H317" s="147"/>
      <c r="I317" s="143" t="s">
        <v>12</v>
      </c>
      <c r="J317" s="147"/>
      <c r="K317" s="143" t="s">
        <v>11</v>
      </c>
      <c r="L317" s="147"/>
      <c r="M317" s="143" t="s">
        <v>10</v>
      </c>
      <c r="N317" s="147"/>
      <c r="O317" s="143" t="s">
        <v>72</v>
      </c>
      <c r="P317" s="147"/>
      <c r="Q317" s="143" t="s">
        <v>73</v>
      </c>
      <c r="R317" s="147"/>
      <c r="S317" s="71" t="s">
        <v>16</v>
      </c>
    </row>
    <row r="318" spans="1:19" ht="30" customHeight="1">
      <c r="A318" s="72"/>
      <c r="B318" s="73" t="s">
        <v>74</v>
      </c>
      <c r="C318" s="74" t="str">
        <f>Spielplan!AF38</f>
        <v>[44] Cetin</v>
      </c>
      <c r="D318" s="75"/>
      <c r="E318" s="8"/>
      <c r="F318" s="76"/>
      <c r="G318" s="8"/>
      <c r="H318" s="76"/>
      <c r="I318" s="8"/>
      <c r="J318" s="76"/>
      <c r="K318" s="8"/>
      <c r="L318" s="76"/>
      <c r="M318" s="8"/>
      <c r="N318" s="76"/>
      <c r="O318" s="8"/>
      <c r="P318" s="76"/>
      <c r="Q318" s="8"/>
      <c r="R318" s="76"/>
      <c r="S318" s="72"/>
    </row>
    <row r="319" spans="1:19" ht="30" customHeight="1" thickBot="1">
      <c r="A319" s="77"/>
      <c r="B319" s="78" t="s">
        <v>75</v>
      </c>
      <c r="C319" s="79" t="str">
        <f>Spielplan!AG38</f>
        <v>[53] Schulz</v>
      </c>
      <c r="D319" s="80"/>
      <c r="E319" s="10"/>
      <c r="F319" s="81"/>
      <c r="G319" s="10"/>
      <c r="H319" s="81"/>
      <c r="I319" s="10"/>
      <c r="J319" s="81"/>
      <c r="K319" s="10"/>
      <c r="L319" s="81"/>
      <c r="M319" s="10"/>
      <c r="N319" s="81"/>
      <c r="O319" s="10"/>
      <c r="P319" s="81"/>
      <c r="Q319" s="10"/>
      <c r="R319" s="81"/>
      <c r="S319" s="77"/>
    </row>
    <row r="320" ht="15" customHeight="1" thickBot="1"/>
    <row r="321" spans="1:19" ht="16.5" customHeight="1">
      <c r="A321" s="143" t="s">
        <v>76</v>
      </c>
      <c r="B321" s="144"/>
      <c r="C321" s="144"/>
      <c r="D321" s="144"/>
      <c r="E321" s="144"/>
      <c r="F321" s="145"/>
      <c r="G321" s="146" t="s">
        <v>77</v>
      </c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7"/>
    </row>
    <row r="322" spans="1:19" ht="45" customHeight="1" thickBot="1">
      <c r="A322" s="148"/>
      <c r="B322" s="149"/>
      <c r="C322" s="149"/>
      <c r="D322" s="149"/>
      <c r="E322" s="149"/>
      <c r="F322" s="150"/>
      <c r="G322" s="151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52"/>
    </row>
    <row r="324" spans="1:19" ht="1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</row>
    <row r="325" spans="1:19" s="82" customFormat="1" ht="15" customHeight="1">
      <c r="A325" s="82" t="str">
        <f>$C$4</f>
        <v>RSC Main-Kinzig</v>
      </c>
      <c r="S325" s="83" t="str">
        <f>$C$3</f>
        <v>29.04.2006</v>
      </c>
    </row>
    <row r="327" spans="1:19" ht="20.25">
      <c r="A327" s="142" t="str">
        <f>$C$2</f>
        <v>30. Deutsche Tischtennis Einzelmeisterschaften</v>
      </c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ht="1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</row>
    <row r="330" spans="1:19" ht="30">
      <c r="A330" s="156" t="s">
        <v>67</v>
      </c>
      <c r="B330" s="156"/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</row>
    <row r="331" ht="15" customHeight="1" thickBot="1"/>
    <row r="332" spans="1:19" ht="15" customHeight="1">
      <c r="A332" s="63" t="s">
        <v>68</v>
      </c>
      <c r="B332" s="64" t="s">
        <v>3</v>
      </c>
      <c r="C332" s="64" t="s">
        <v>2</v>
      </c>
      <c r="D332" s="136" t="s">
        <v>63</v>
      </c>
      <c r="E332" s="137"/>
      <c r="F332" s="137"/>
      <c r="G332" s="137"/>
      <c r="H332" s="137"/>
      <c r="I332" s="137"/>
      <c r="J332" s="138"/>
      <c r="K332" s="65"/>
      <c r="L332" s="65"/>
      <c r="M332" s="65"/>
      <c r="N332" s="65"/>
      <c r="P332" s="153" t="s">
        <v>69</v>
      </c>
      <c r="Q332" s="154"/>
      <c r="R332" s="154"/>
      <c r="S332" s="155"/>
    </row>
    <row r="333" spans="1:19" ht="18" customHeight="1" thickBot="1">
      <c r="A333" s="66">
        <f>Spielplan!C39</f>
        <v>107</v>
      </c>
      <c r="B333" s="67">
        <f>Spielplan!D39</f>
        <v>12</v>
      </c>
      <c r="C333" s="68">
        <f>Spielplan!B39</f>
        <v>0.4166666666666667</v>
      </c>
      <c r="D333" s="139" t="str">
        <f>$C$5</f>
        <v>H5-Einzel</v>
      </c>
      <c r="E333" s="140"/>
      <c r="F333" s="140"/>
      <c r="G333" s="140"/>
      <c r="H333" s="140"/>
      <c r="I333" s="140"/>
      <c r="J333" s="141"/>
      <c r="K333" s="69"/>
      <c r="L333" s="69"/>
      <c r="M333" s="69"/>
      <c r="N333" s="69"/>
      <c r="P333" s="157"/>
      <c r="Q333" s="158"/>
      <c r="R333" s="158"/>
      <c r="S333" s="159"/>
    </row>
    <row r="334" ht="15" customHeight="1" thickBot="1">
      <c r="A334" s="70"/>
    </row>
    <row r="335" spans="1:19" ht="16.5" customHeight="1">
      <c r="A335" s="71" t="s">
        <v>70</v>
      </c>
      <c r="B335" s="143" t="s">
        <v>71</v>
      </c>
      <c r="C335" s="144"/>
      <c r="D335" s="147"/>
      <c r="E335" s="143" t="s">
        <v>14</v>
      </c>
      <c r="F335" s="147"/>
      <c r="G335" s="143" t="s">
        <v>13</v>
      </c>
      <c r="H335" s="147"/>
      <c r="I335" s="143" t="s">
        <v>12</v>
      </c>
      <c r="J335" s="147"/>
      <c r="K335" s="143" t="s">
        <v>11</v>
      </c>
      <c r="L335" s="147"/>
      <c r="M335" s="143" t="s">
        <v>10</v>
      </c>
      <c r="N335" s="147"/>
      <c r="O335" s="143" t="s">
        <v>72</v>
      </c>
      <c r="P335" s="147"/>
      <c r="Q335" s="143" t="s">
        <v>73</v>
      </c>
      <c r="R335" s="147"/>
      <c r="S335" s="71" t="s">
        <v>16</v>
      </c>
    </row>
    <row r="336" spans="1:19" ht="30" customHeight="1">
      <c r="A336" s="72"/>
      <c r="B336" s="73" t="s">
        <v>74</v>
      </c>
      <c r="C336" s="74" t="str">
        <f>Spielplan!AF39</f>
        <v>[48] Korbanek</v>
      </c>
      <c r="D336" s="75"/>
      <c r="E336" s="8"/>
      <c r="F336" s="76"/>
      <c r="G336" s="8"/>
      <c r="H336" s="76"/>
      <c r="I336" s="8"/>
      <c r="J336" s="76"/>
      <c r="K336" s="8"/>
      <c r="L336" s="76"/>
      <c r="M336" s="8"/>
      <c r="N336" s="76"/>
      <c r="O336" s="8"/>
      <c r="P336" s="76"/>
      <c r="Q336" s="8"/>
      <c r="R336" s="76"/>
      <c r="S336" s="72"/>
    </row>
    <row r="337" spans="1:19" ht="30" customHeight="1" thickBot="1">
      <c r="A337" s="77"/>
      <c r="B337" s="78" t="s">
        <v>75</v>
      </c>
      <c r="C337" s="79" t="str">
        <f>Spielplan!AG39</f>
        <v>[54] Siegfried</v>
      </c>
      <c r="D337" s="80"/>
      <c r="E337" s="10"/>
      <c r="F337" s="81"/>
      <c r="G337" s="10"/>
      <c r="H337" s="81"/>
      <c r="I337" s="10"/>
      <c r="J337" s="81"/>
      <c r="K337" s="10"/>
      <c r="L337" s="81"/>
      <c r="M337" s="10"/>
      <c r="N337" s="81"/>
      <c r="O337" s="10"/>
      <c r="P337" s="81"/>
      <c r="Q337" s="10"/>
      <c r="R337" s="81"/>
      <c r="S337" s="77"/>
    </row>
    <row r="338" ht="15" customHeight="1" thickBot="1"/>
    <row r="339" spans="1:19" ht="16.5" customHeight="1">
      <c r="A339" s="143" t="s">
        <v>76</v>
      </c>
      <c r="B339" s="144"/>
      <c r="C339" s="144"/>
      <c r="D339" s="144"/>
      <c r="E339" s="144"/>
      <c r="F339" s="145"/>
      <c r="G339" s="146" t="s">
        <v>77</v>
      </c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7"/>
    </row>
    <row r="340" spans="1:19" ht="45" customHeight="1" thickBot="1">
      <c r="A340" s="148"/>
      <c r="B340" s="149"/>
      <c r="C340" s="149"/>
      <c r="D340" s="149"/>
      <c r="E340" s="149"/>
      <c r="F340" s="150"/>
      <c r="G340" s="151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52"/>
    </row>
    <row r="342" spans="1:19" ht="1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</row>
    <row r="343" spans="1:19" s="82" customFormat="1" ht="15" customHeight="1">
      <c r="A343" s="82" t="str">
        <f>$C$4</f>
        <v>RSC Main-Kinzig</v>
      </c>
      <c r="S343" s="83" t="str">
        <f>$C$3</f>
        <v>29.04.2006</v>
      </c>
    </row>
    <row r="349" spans="1:19" ht="20.25">
      <c r="A349" s="142" t="str">
        <f>$C$2</f>
        <v>30. Deutsche Tischtennis Einzelmeisterschaften</v>
      </c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1:19" ht="1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</row>
    <row r="352" spans="1:19" ht="30">
      <c r="A352" s="156" t="s">
        <v>67</v>
      </c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</row>
    <row r="353" ht="15" customHeight="1" thickBot="1"/>
    <row r="354" spans="1:19" ht="15" customHeight="1">
      <c r="A354" s="63" t="s">
        <v>68</v>
      </c>
      <c r="B354" s="64" t="s">
        <v>3</v>
      </c>
      <c r="C354" s="64" t="s">
        <v>2</v>
      </c>
      <c r="D354" s="136" t="s">
        <v>63</v>
      </c>
      <c r="E354" s="137"/>
      <c r="F354" s="137"/>
      <c r="G354" s="137"/>
      <c r="H354" s="137"/>
      <c r="I354" s="137"/>
      <c r="J354" s="138"/>
      <c r="K354" s="65"/>
      <c r="L354" s="65"/>
      <c r="M354" s="65"/>
      <c r="N354" s="65"/>
      <c r="P354" s="153" t="s">
        <v>69</v>
      </c>
      <c r="Q354" s="154"/>
      <c r="R354" s="154"/>
      <c r="S354" s="155"/>
    </row>
    <row r="355" spans="1:19" ht="18" customHeight="1" thickBot="1">
      <c r="A355" s="66">
        <f>Spielplan!C40</f>
        <v>108</v>
      </c>
      <c r="B355" s="67">
        <f>Spielplan!D40</f>
        <v>13</v>
      </c>
      <c r="C355" s="68">
        <f>Spielplan!B40</f>
        <v>0.4166666666666667</v>
      </c>
      <c r="D355" s="139" t="str">
        <f>$C$5</f>
        <v>H5-Einzel</v>
      </c>
      <c r="E355" s="140"/>
      <c r="F355" s="140"/>
      <c r="G355" s="140"/>
      <c r="H355" s="140"/>
      <c r="I355" s="140"/>
      <c r="J355" s="141"/>
      <c r="K355" s="69"/>
      <c r="L355" s="69"/>
      <c r="M355" s="69"/>
      <c r="N355" s="69"/>
      <c r="P355" s="157"/>
      <c r="Q355" s="158"/>
      <c r="R355" s="158"/>
      <c r="S355" s="159"/>
    </row>
    <row r="356" ht="15" customHeight="1" thickBot="1">
      <c r="A356" s="70"/>
    </row>
    <row r="357" spans="1:19" ht="16.5" customHeight="1">
      <c r="A357" s="71" t="s">
        <v>70</v>
      </c>
      <c r="B357" s="143" t="s">
        <v>71</v>
      </c>
      <c r="C357" s="144"/>
      <c r="D357" s="147"/>
      <c r="E357" s="143" t="s">
        <v>14</v>
      </c>
      <c r="F357" s="147"/>
      <c r="G357" s="143" t="s">
        <v>13</v>
      </c>
      <c r="H357" s="147"/>
      <c r="I357" s="143" t="s">
        <v>12</v>
      </c>
      <c r="J357" s="147"/>
      <c r="K357" s="143" t="s">
        <v>11</v>
      </c>
      <c r="L357" s="147"/>
      <c r="M357" s="143" t="s">
        <v>10</v>
      </c>
      <c r="N357" s="147"/>
      <c r="O357" s="143" t="s">
        <v>72</v>
      </c>
      <c r="P357" s="147"/>
      <c r="Q357" s="143" t="s">
        <v>73</v>
      </c>
      <c r="R357" s="147"/>
      <c r="S357" s="71" t="s">
        <v>16</v>
      </c>
    </row>
    <row r="358" spans="1:19" ht="30" customHeight="1">
      <c r="A358" s="72"/>
      <c r="B358" s="73" t="s">
        <v>74</v>
      </c>
      <c r="C358" s="74" t="str">
        <f>Spielplan!AF40</f>
        <v>[51] Jensen S.</v>
      </c>
      <c r="D358" s="75"/>
      <c r="E358" s="8"/>
      <c r="F358" s="76"/>
      <c r="G358" s="8"/>
      <c r="H358" s="76"/>
      <c r="I358" s="8"/>
      <c r="J358" s="76"/>
      <c r="K358" s="8"/>
      <c r="L358" s="76"/>
      <c r="M358" s="8"/>
      <c r="N358" s="76"/>
      <c r="O358" s="8"/>
      <c r="P358" s="76"/>
      <c r="Q358" s="8"/>
      <c r="R358" s="76"/>
      <c r="S358" s="72"/>
    </row>
    <row r="359" spans="1:19" ht="30" customHeight="1" thickBot="1">
      <c r="A359" s="77"/>
      <c r="B359" s="78" t="s">
        <v>75</v>
      </c>
      <c r="C359" s="79" t="str">
        <f>Spielplan!AG40</f>
        <v>[55] Vochezer</v>
      </c>
      <c r="D359" s="80"/>
      <c r="E359" s="10"/>
      <c r="F359" s="81"/>
      <c r="G359" s="10"/>
      <c r="H359" s="81"/>
      <c r="I359" s="10"/>
      <c r="J359" s="81"/>
      <c r="K359" s="10"/>
      <c r="L359" s="81"/>
      <c r="M359" s="10"/>
      <c r="N359" s="81"/>
      <c r="O359" s="10"/>
      <c r="P359" s="81"/>
      <c r="Q359" s="10"/>
      <c r="R359" s="81"/>
      <c r="S359" s="77"/>
    </row>
    <row r="360" ht="15" customHeight="1" thickBot="1"/>
    <row r="361" spans="1:19" ht="16.5" customHeight="1">
      <c r="A361" s="143" t="s">
        <v>76</v>
      </c>
      <c r="B361" s="144"/>
      <c r="C361" s="144"/>
      <c r="D361" s="144"/>
      <c r="E361" s="144"/>
      <c r="F361" s="145"/>
      <c r="G361" s="146" t="s">
        <v>77</v>
      </c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7"/>
    </row>
    <row r="362" spans="1:19" ht="45" customHeight="1" thickBot="1">
      <c r="A362" s="148"/>
      <c r="B362" s="149"/>
      <c r="C362" s="149"/>
      <c r="D362" s="149"/>
      <c r="E362" s="149"/>
      <c r="F362" s="150"/>
      <c r="G362" s="151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52"/>
    </row>
    <row r="364" spans="1:19" ht="1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</row>
    <row r="365" spans="1:19" s="82" customFormat="1" ht="15" customHeight="1">
      <c r="A365" s="82" t="str">
        <f>$C$4</f>
        <v>RSC Main-Kinzig</v>
      </c>
      <c r="S365" s="83" t="str">
        <f>$C$3</f>
        <v>29.04.2006</v>
      </c>
    </row>
    <row r="367" spans="1:19" ht="20.25">
      <c r="A367" s="142" t="str">
        <f>$C$2</f>
        <v>30. Deutsche Tischtennis Einzelmeisterschaften</v>
      </c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</row>
    <row r="368" spans="1:19" ht="1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</row>
    <row r="370" spans="1:19" ht="30">
      <c r="A370" s="156" t="s">
        <v>67</v>
      </c>
      <c r="B370" s="156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</row>
    <row r="371" ht="15" customHeight="1" thickBot="1"/>
    <row r="372" spans="1:19" ht="15" customHeight="1">
      <c r="A372" s="63" t="s">
        <v>68</v>
      </c>
      <c r="B372" s="64" t="s">
        <v>3</v>
      </c>
      <c r="C372" s="64" t="s">
        <v>2</v>
      </c>
      <c r="D372" s="136" t="s">
        <v>63</v>
      </c>
      <c r="E372" s="137"/>
      <c r="F372" s="137"/>
      <c r="G372" s="137"/>
      <c r="H372" s="137"/>
      <c r="I372" s="137"/>
      <c r="J372" s="138"/>
      <c r="K372" s="65"/>
      <c r="L372" s="65"/>
      <c r="M372" s="65"/>
      <c r="N372" s="65"/>
      <c r="P372" s="153" t="s">
        <v>69</v>
      </c>
      <c r="Q372" s="154"/>
      <c r="R372" s="154"/>
      <c r="S372" s="155"/>
    </row>
    <row r="373" spans="1:19" ht="18" customHeight="1" thickBot="1">
      <c r="A373" s="66">
        <f>Spielplan!C41</f>
        <v>109</v>
      </c>
      <c r="B373" s="67">
        <f>Spielplan!D41</f>
        <v>11</v>
      </c>
      <c r="C373" s="68">
        <f>Spielplan!B41</f>
        <v>0.45833333333333337</v>
      </c>
      <c r="D373" s="139" t="str">
        <f>$C$5</f>
        <v>H5-Einzel</v>
      </c>
      <c r="E373" s="140"/>
      <c r="F373" s="140"/>
      <c r="G373" s="140"/>
      <c r="H373" s="140"/>
      <c r="I373" s="140"/>
      <c r="J373" s="141"/>
      <c r="K373" s="69"/>
      <c r="L373" s="69"/>
      <c r="M373" s="69"/>
      <c r="N373" s="69"/>
      <c r="P373" s="157"/>
      <c r="Q373" s="158"/>
      <c r="R373" s="158"/>
      <c r="S373" s="159"/>
    </row>
    <row r="374" ht="15" customHeight="1" thickBot="1">
      <c r="A374" s="70"/>
    </row>
    <row r="375" spans="1:19" ht="16.5" customHeight="1">
      <c r="A375" s="71" t="s">
        <v>70</v>
      </c>
      <c r="B375" s="143" t="s">
        <v>71</v>
      </c>
      <c r="C375" s="144"/>
      <c r="D375" s="147"/>
      <c r="E375" s="143" t="s">
        <v>14</v>
      </c>
      <c r="F375" s="147"/>
      <c r="G375" s="143" t="s">
        <v>13</v>
      </c>
      <c r="H375" s="147"/>
      <c r="I375" s="143" t="s">
        <v>12</v>
      </c>
      <c r="J375" s="147"/>
      <c r="K375" s="143" t="s">
        <v>11</v>
      </c>
      <c r="L375" s="147"/>
      <c r="M375" s="143" t="s">
        <v>10</v>
      </c>
      <c r="N375" s="147"/>
      <c r="O375" s="143" t="s">
        <v>72</v>
      </c>
      <c r="P375" s="147"/>
      <c r="Q375" s="143" t="s">
        <v>73</v>
      </c>
      <c r="R375" s="147"/>
      <c r="S375" s="71" t="s">
        <v>16</v>
      </c>
    </row>
    <row r="376" spans="1:19" ht="30" customHeight="1">
      <c r="A376" s="72"/>
      <c r="B376" s="73" t="s">
        <v>74</v>
      </c>
      <c r="C376" s="74" t="str">
        <f>Spielplan!AF41</f>
        <v>[53] Schulz</v>
      </c>
      <c r="D376" s="75"/>
      <c r="E376" s="8"/>
      <c r="F376" s="76"/>
      <c r="G376" s="8"/>
      <c r="H376" s="76"/>
      <c r="I376" s="8"/>
      <c r="J376" s="76"/>
      <c r="K376" s="8"/>
      <c r="L376" s="76"/>
      <c r="M376" s="8"/>
      <c r="N376" s="76"/>
      <c r="O376" s="8"/>
      <c r="P376" s="76"/>
      <c r="Q376" s="8"/>
      <c r="R376" s="76"/>
      <c r="S376" s="72"/>
    </row>
    <row r="377" spans="1:19" ht="30" customHeight="1" thickBot="1">
      <c r="A377" s="77"/>
      <c r="B377" s="78" t="s">
        <v>75</v>
      </c>
      <c r="C377" s="79" t="str">
        <f>Spielplan!AG41</f>
        <v>[55] Vochezer</v>
      </c>
      <c r="D377" s="80"/>
      <c r="E377" s="10"/>
      <c r="F377" s="81"/>
      <c r="G377" s="10"/>
      <c r="H377" s="81"/>
      <c r="I377" s="10"/>
      <c r="J377" s="81"/>
      <c r="K377" s="10"/>
      <c r="L377" s="81"/>
      <c r="M377" s="10"/>
      <c r="N377" s="81"/>
      <c r="O377" s="10"/>
      <c r="P377" s="81"/>
      <c r="Q377" s="10"/>
      <c r="R377" s="81"/>
      <c r="S377" s="77"/>
    </row>
    <row r="378" ht="15" customHeight="1" thickBot="1"/>
    <row r="379" spans="1:19" ht="16.5" customHeight="1">
      <c r="A379" s="143" t="s">
        <v>76</v>
      </c>
      <c r="B379" s="144"/>
      <c r="C379" s="144"/>
      <c r="D379" s="144"/>
      <c r="E379" s="144"/>
      <c r="F379" s="145"/>
      <c r="G379" s="146" t="s">
        <v>77</v>
      </c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7"/>
    </row>
    <row r="380" spans="1:19" ht="45" customHeight="1" thickBot="1">
      <c r="A380" s="148"/>
      <c r="B380" s="149"/>
      <c r="C380" s="149"/>
      <c r="D380" s="149"/>
      <c r="E380" s="149"/>
      <c r="F380" s="150"/>
      <c r="G380" s="151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52"/>
    </row>
    <row r="382" spans="1:19" ht="1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</row>
    <row r="383" spans="1:19" s="82" customFormat="1" ht="15" customHeight="1">
      <c r="A383" s="82" t="str">
        <f>$C$4</f>
        <v>RSC Main-Kinzig</v>
      </c>
      <c r="S383" s="83" t="str">
        <f>$C$3</f>
        <v>29.04.2006</v>
      </c>
    </row>
    <row r="389" spans="1:19" ht="20.25">
      <c r="A389" s="142" t="str">
        <f>$C$2</f>
        <v>30. Deutsche Tischtennis Einzelmeisterschaften</v>
      </c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</row>
    <row r="390" spans="1:19" ht="1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</row>
    <row r="392" spans="1:19" ht="30">
      <c r="A392" s="156" t="s">
        <v>67</v>
      </c>
      <c r="B392" s="156"/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</row>
    <row r="393" ht="15" customHeight="1" thickBot="1"/>
    <row r="394" spans="1:19" ht="15" customHeight="1">
      <c r="A394" s="63" t="s">
        <v>68</v>
      </c>
      <c r="B394" s="64" t="s">
        <v>3</v>
      </c>
      <c r="C394" s="64" t="s">
        <v>2</v>
      </c>
      <c r="D394" s="136" t="s">
        <v>63</v>
      </c>
      <c r="E394" s="137"/>
      <c r="F394" s="137"/>
      <c r="G394" s="137"/>
      <c r="H394" s="137"/>
      <c r="I394" s="137"/>
      <c r="J394" s="138"/>
      <c r="K394" s="65"/>
      <c r="L394" s="65"/>
      <c r="M394" s="65"/>
      <c r="N394" s="65"/>
      <c r="P394" s="153" t="s">
        <v>69</v>
      </c>
      <c r="Q394" s="154"/>
      <c r="R394" s="154"/>
      <c r="S394" s="155"/>
    </row>
    <row r="395" spans="1:19" ht="18" customHeight="1" thickBot="1">
      <c r="A395" s="66">
        <f>Spielplan!C42</f>
        <v>110</v>
      </c>
      <c r="B395" s="67">
        <f>Spielplan!D42</f>
        <v>12</v>
      </c>
      <c r="C395" s="68">
        <f>Spielplan!B42</f>
        <v>0.45833333333333337</v>
      </c>
      <c r="D395" s="139" t="str">
        <f>$C$5</f>
        <v>H5-Einzel</v>
      </c>
      <c r="E395" s="140"/>
      <c r="F395" s="140"/>
      <c r="G395" s="140"/>
      <c r="H395" s="140"/>
      <c r="I395" s="140"/>
      <c r="J395" s="141"/>
      <c r="K395" s="69"/>
      <c r="L395" s="69"/>
      <c r="M395" s="69"/>
      <c r="N395" s="69"/>
      <c r="P395" s="157"/>
      <c r="Q395" s="158"/>
      <c r="R395" s="158"/>
      <c r="S395" s="159"/>
    </row>
    <row r="396" ht="15" customHeight="1" thickBot="1">
      <c r="A396" s="70"/>
    </row>
    <row r="397" spans="1:19" ht="16.5" customHeight="1">
      <c r="A397" s="71" t="s">
        <v>70</v>
      </c>
      <c r="B397" s="143" t="s">
        <v>71</v>
      </c>
      <c r="C397" s="144"/>
      <c r="D397" s="147"/>
      <c r="E397" s="143" t="s">
        <v>14</v>
      </c>
      <c r="F397" s="147"/>
      <c r="G397" s="143" t="s">
        <v>13</v>
      </c>
      <c r="H397" s="147"/>
      <c r="I397" s="143" t="s">
        <v>12</v>
      </c>
      <c r="J397" s="147"/>
      <c r="K397" s="143" t="s">
        <v>11</v>
      </c>
      <c r="L397" s="147"/>
      <c r="M397" s="143" t="s">
        <v>10</v>
      </c>
      <c r="N397" s="147"/>
      <c r="O397" s="143" t="s">
        <v>72</v>
      </c>
      <c r="P397" s="147"/>
      <c r="Q397" s="143" t="s">
        <v>73</v>
      </c>
      <c r="R397" s="147"/>
      <c r="S397" s="71" t="s">
        <v>16</v>
      </c>
    </row>
    <row r="398" spans="1:19" ht="30" customHeight="1">
      <c r="A398" s="72"/>
      <c r="B398" s="73" t="s">
        <v>74</v>
      </c>
      <c r="C398" s="74" t="str">
        <f>Spielplan!AF42</f>
        <v>[54] Siegfried</v>
      </c>
      <c r="D398" s="75"/>
      <c r="E398" s="8"/>
      <c r="F398" s="76"/>
      <c r="G398" s="8"/>
      <c r="H398" s="76"/>
      <c r="I398" s="8"/>
      <c r="J398" s="76"/>
      <c r="K398" s="8"/>
      <c r="L398" s="76"/>
      <c r="M398" s="8"/>
      <c r="N398" s="76"/>
      <c r="O398" s="8"/>
      <c r="P398" s="76"/>
      <c r="Q398" s="8"/>
      <c r="R398" s="76"/>
      <c r="S398" s="72"/>
    </row>
    <row r="399" spans="1:19" ht="30" customHeight="1" thickBot="1">
      <c r="A399" s="77"/>
      <c r="B399" s="78" t="s">
        <v>75</v>
      </c>
      <c r="C399" s="79" t="str">
        <f>Spielplan!AG42</f>
        <v>[51] Jensen S.</v>
      </c>
      <c r="D399" s="80"/>
      <c r="E399" s="10"/>
      <c r="F399" s="81"/>
      <c r="G399" s="10"/>
      <c r="H399" s="81"/>
      <c r="I399" s="10"/>
      <c r="J399" s="81"/>
      <c r="K399" s="10"/>
      <c r="L399" s="81"/>
      <c r="M399" s="10"/>
      <c r="N399" s="81"/>
      <c r="O399" s="10"/>
      <c r="P399" s="81"/>
      <c r="Q399" s="10"/>
      <c r="R399" s="81"/>
      <c r="S399" s="77"/>
    </row>
    <row r="400" ht="15" customHeight="1" thickBot="1"/>
    <row r="401" spans="1:19" ht="16.5" customHeight="1">
      <c r="A401" s="143" t="s">
        <v>76</v>
      </c>
      <c r="B401" s="144"/>
      <c r="C401" s="144"/>
      <c r="D401" s="144"/>
      <c r="E401" s="144"/>
      <c r="F401" s="145"/>
      <c r="G401" s="146" t="s">
        <v>77</v>
      </c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7"/>
    </row>
    <row r="402" spans="1:19" ht="45" customHeight="1" thickBot="1">
      <c r="A402" s="148"/>
      <c r="B402" s="149"/>
      <c r="C402" s="149"/>
      <c r="D402" s="149"/>
      <c r="E402" s="149"/>
      <c r="F402" s="150"/>
      <c r="G402" s="151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52"/>
    </row>
    <row r="404" spans="1:19" ht="1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</row>
    <row r="405" spans="1:19" s="82" customFormat="1" ht="15" customHeight="1">
      <c r="A405" s="82" t="str">
        <f>$C$4</f>
        <v>RSC Main-Kinzig</v>
      </c>
      <c r="S405" s="83" t="str">
        <f>$C$3</f>
        <v>29.04.2006</v>
      </c>
    </row>
    <row r="407" spans="1:19" ht="20.25">
      <c r="A407" s="142" t="str">
        <f>$C$2</f>
        <v>30. Deutsche Tischtennis Einzelmeisterschaften</v>
      </c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</row>
    <row r="408" spans="1:19" ht="1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</row>
    <row r="410" spans="1:19" ht="30">
      <c r="A410" s="156" t="s">
        <v>67</v>
      </c>
      <c r="B410" s="156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</row>
    <row r="411" ht="15" customHeight="1" thickBot="1"/>
    <row r="412" spans="1:19" ht="15" customHeight="1">
      <c r="A412" s="63" t="s">
        <v>68</v>
      </c>
      <c r="B412" s="64" t="s">
        <v>3</v>
      </c>
      <c r="C412" s="64" t="s">
        <v>2</v>
      </c>
      <c r="D412" s="136" t="s">
        <v>63</v>
      </c>
      <c r="E412" s="137"/>
      <c r="F412" s="137"/>
      <c r="G412" s="137"/>
      <c r="H412" s="137"/>
      <c r="I412" s="137"/>
      <c r="J412" s="138"/>
      <c r="K412" s="65"/>
      <c r="L412" s="65"/>
      <c r="M412" s="65"/>
      <c r="N412" s="65"/>
      <c r="P412" s="153" t="s">
        <v>69</v>
      </c>
      <c r="Q412" s="154"/>
      <c r="R412" s="154"/>
      <c r="S412" s="155"/>
    </row>
    <row r="413" spans="1:19" ht="18" customHeight="1" thickBot="1">
      <c r="A413" s="66">
        <f>Spielplan!C43</f>
        <v>111</v>
      </c>
      <c r="B413" s="67">
        <f>Spielplan!D43</f>
        <v>13</v>
      </c>
      <c r="C413" s="68">
        <f>Spielplan!B43</f>
        <v>0.45833333333333337</v>
      </c>
      <c r="D413" s="139" t="str">
        <f>$C$5</f>
        <v>H5-Einzel</v>
      </c>
      <c r="E413" s="140"/>
      <c r="F413" s="140"/>
      <c r="G413" s="140"/>
      <c r="H413" s="140"/>
      <c r="I413" s="140"/>
      <c r="J413" s="141"/>
      <c r="K413" s="69"/>
      <c r="L413" s="69"/>
      <c r="M413" s="69"/>
      <c r="N413" s="69"/>
      <c r="P413" s="157"/>
      <c r="Q413" s="158"/>
      <c r="R413" s="158"/>
      <c r="S413" s="159"/>
    </row>
    <row r="414" ht="15" customHeight="1" thickBot="1">
      <c r="A414" s="70"/>
    </row>
    <row r="415" spans="1:19" ht="16.5" customHeight="1">
      <c r="A415" s="71" t="s">
        <v>70</v>
      </c>
      <c r="B415" s="143" t="s">
        <v>71</v>
      </c>
      <c r="C415" s="144"/>
      <c r="D415" s="147"/>
      <c r="E415" s="143" t="s">
        <v>14</v>
      </c>
      <c r="F415" s="147"/>
      <c r="G415" s="143" t="s">
        <v>13</v>
      </c>
      <c r="H415" s="147"/>
      <c r="I415" s="143" t="s">
        <v>12</v>
      </c>
      <c r="J415" s="147"/>
      <c r="K415" s="143" t="s">
        <v>11</v>
      </c>
      <c r="L415" s="147"/>
      <c r="M415" s="143" t="s">
        <v>10</v>
      </c>
      <c r="N415" s="147"/>
      <c r="O415" s="143" t="s">
        <v>72</v>
      </c>
      <c r="P415" s="147"/>
      <c r="Q415" s="143" t="s">
        <v>73</v>
      </c>
      <c r="R415" s="147"/>
      <c r="S415" s="71" t="s">
        <v>16</v>
      </c>
    </row>
    <row r="416" spans="1:19" ht="30" customHeight="1">
      <c r="A416" s="72"/>
      <c r="B416" s="73" t="s">
        <v>74</v>
      </c>
      <c r="C416" s="74" t="str">
        <f>Spielplan!AF43</f>
        <v>[44] Cetin</v>
      </c>
      <c r="D416" s="75"/>
      <c r="E416" s="8"/>
      <c r="F416" s="76"/>
      <c r="G416" s="8"/>
      <c r="H416" s="76"/>
      <c r="I416" s="8"/>
      <c r="J416" s="76"/>
      <c r="K416" s="8"/>
      <c r="L416" s="76"/>
      <c r="M416" s="8"/>
      <c r="N416" s="76"/>
      <c r="O416" s="8"/>
      <c r="P416" s="76"/>
      <c r="Q416" s="8"/>
      <c r="R416" s="76"/>
      <c r="S416" s="72"/>
    </row>
    <row r="417" spans="1:19" ht="30" customHeight="1" thickBot="1">
      <c r="A417" s="77"/>
      <c r="B417" s="78" t="s">
        <v>75</v>
      </c>
      <c r="C417" s="79" t="str">
        <f>Spielplan!AG43</f>
        <v>[48] Korbanek</v>
      </c>
      <c r="D417" s="80"/>
      <c r="E417" s="10"/>
      <c r="F417" s="81"/>
      <c r="G417" s="10"/>
      <c r="H417" s="81"/>
      <c r="I417" s="10"/>
      <c r="J417" s="81"/>
      <c r="K417" s="10"/>
      <c r="L417" s="81"/>
      <c r="M417" s="10"/>
      <c r="N417" s="81"/>
      <c r="O417" s="10"/>
      <c r="P417" s="81"/>
      <c r="Q417" s="10"/>
      <c r="R417" s="81"/>
      <c r="S417" s="77"/>
    </row>
    <row r="418" ht="15" customHeight="1" thickBot="1"/>
    <row r="419" spans="1:19" ht="16.5" customHeight="1">
      <c r="A419" s="143" t="s">
        <v>76</v>
      </c>
      <c r="B419" s="144"/>
      <c r="C419" s="144"/>
      <c r="D419" s="144"/>
      <c r="E419" s="144"/>
      <c r="F419" s="145"/>
      <c r="G419" s="146" t="s">
        <v>77</v>
      </c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7"/>
    </row>
    <row r="420" spans="1:19" ht="45" customHeight="1" thickBot="1">
      <c r="A420" s="148"/>
      <c r="B420" s="149"/>
      <c r="C420" s="149"/>
      <c r="D420" s="149"/>
      <c r="E420" s="149"/>
      <c r="F420" s="150"/>
      <c r="G420" s="151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52"/>
    </row>
    <row r="422" spans="1:19" ht="1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</row>
    <row r="423" spans="1:19" s="82" customFormat="1" ht="15" customHeight="1">
      <c r="A423" s="82" t="str">
        <f>$C$4</f>
        <v>RSC Main-Kinzig</v>
      </c>
      <c r="S423" s="83" t="str">
        <f>$C$3</f>
        <v>29.04.2006</v>
      </c>
    </row>
    <row r="429" spans="1:19" ht="20.25">
      <c r="A429" s="142" t="str">
        <f>$C$2</f>
        <v>30. Deutsche Tischtennis Einzelmeisterschaften</v>
      </c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</row>
    <row r="430" spans="1:19" ht="1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</row>
    <row r="432" spans="1:19" ht="30">
      <c r="A432" s="156" t="s">
        <v>67</v>
      </c>
      <c r="B432" s="156"/>
      <c r="C432" s="156"/>
      <c r="D432" s="156"/>
      <c r="E432" s="156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</row>
    <row r="433" ht="15" customHeight="1" thickBot="1"/>
    <row r="434" spans="1:19" ht="15" customHeight="1">
      <c r="A434" s="63" t="s">
        <v>68</v>
      </c>
      <c r="B434" s="64" t="s">
        <v>3</v>
      </c>
      <c r="C434" s="64" t="s">
        <v>2</v>
      </c>
      <c r="D434" s="136" t="s">
        <v>63</v>
      </c>
      <c r="E434" s="137"/>
      <c r="F434" s="137"/>
      <c r="G434" s="137"/>
      <c r="H434" s="137"/>
      <c r="I434" s="137"/>
      <c r="J434" s="138"/>
      <c r="K434" s="65"/>
      <c r="L434" s="65"/>
      <c r="M434" s="65"/>
      <c r="N434" s="65"/>
      <c r="P434" s="153" t="s">
        <v>69</v>
      </c>
      <c r="Q434" s="154"/>
      <c r="R434" s="154"/>
      <c r="S434" s="155"/>
    </row>
    <row r="435" spans="1:19" ht="18" customHeight="1" thickBot="1">
      <c r="A435" s="66">
        <f>Spielplan!C44</f>
        <v>112</v>
      </c>
      <c r="B435" s="67">
        <f>Spielplan!D44</f>
        <v>11</v>
      </c>
      <c r="C435" s="68">
        <f>Spielplan!B44</f>
        <v>0.5</v>
      </c>
      <c r="D435" s="139" t="str">
        <f>$C$5</f>
        <v>H5-Einzel</v>
      </c>
      <c r="E435" s="140"/>
      <c r="F435" s="140"/>
      <c r="G435" s="140"/>
      <c r="H435" s="140"/>
      <c r="I435" s="140"/>
      <c r="J435" s="141"/>
      <c r="K435" s="69"/>
      <c r="L435" s="69"/>
      <c r="M435" s="69"/>
      <c r="N435" s="69"/>
      <c r="P435" s="157"/>
      <c r="Q435" s="158"/>
      <c r="R435" s="158"/>
      <c r="S435" s="159"/>
    </row>
    <row r="436" ht="15" customHeight="1" thickBot="1">
      <c r="A436" s="70"/>
    </row>
    <row r="437" spans="1:19" ht="16.5" customHeight="1">
      <c r="A437" s="71" t="s">
        <v>70</v>
      </c>
      <c r="B437" s="143" t="s">
        <v>71</v>
      </c>
      <c r="C437" s="144"/>
      <c r="D437" s="147"/>
      <c r="E437" s="143" t="s">
        <v>14</v>
      </c>
      <c r="F437" s="147"/>
      <c r="G437" s="143" t="s">
        <v>13</v>
      </c>
      <c r="H437" s="147"/>
      <c r="I437" s="143" t="s">
        <v>12</v>
      </c>
      <c r="J437" s="147"/>
      <c r="K437" s="143" t="s">
        <v>11</v>
      </c>
      <c r="L437" s="147"/>
      <c r="M437" s="143" t="s">
        <v>10</v>
      </c>
      <c r="N437" s="147"/>
      <c r="O437" s="143" t="s">
        <v>72</v>
      </c>
      <c r="P437" s="147"/>
      <c r="Q437" s="143" t="s">
        <v>73</v>
      </c>
      <c r="R437" s="147"/>
      <c r="S437" s="71" t="s">
        <v>16</v>
      </c>
    </row>
    <row r="438" spans="1:19" ht="30" customHeight="1">
      <c r="A438" s="72"/>
      <c r="B438" s="73" t="s">
        <v>74</v>
      </c>
      <c r="C438" s="74" t="str">
        <f>Spielplan!AF44</f>
        <v>[48] Korbanek</v>
      </c>
      <c r="D438" s="75"/>
      <c r="E438" s="8"/>
      <c r="F438" s="76"/>
      <c r="G438" s="8"/>
      <c r="H438" s="76"/>
      <c r="I438" s="8"/>
      <c r="J438" s="76"/>
      <c r="K438" s="8"/>
      <c r="L438" s="76"/>
      <c r="M438" s="8"/>
      <c r="N438" s="76"/>
      <c r="O438" s="8"/>
      <c r="P438" s="76"/>
      <c r="Q438" s="8"/>
      <c r="R438" s="76"/>
      <c r="S438" s="72"/>
    </row>
    <row r="439" spans="1:19" ht="30" customHeight="1" thickBot="1">
      <c r="A439" s="77"/>
      <c r="B439" s="78" t="s">
        <v>75</v>
      </c>
      <c r="C439" s="79" t="str">
        <f>Spielplan!AG44</f>
        <v>[53] Schulz</v>
      </c>
      <c r="D439" s="80"/>
      <c r="E439" s="10"/>
      <c r="F439" s="81"/>
      <c r="G439" s="10"/>
      <c r="H439" s="81"/>
      <c r="I439" s="10"/>
      <c r="J439" s="81"/>
      <c r="K439" s="10"/>
      <c r="L439" s="81"/>
      <c r="M439" s="10"/>
      <c r="N439" s="81"/>
      <c r="O439" s="10"/>
      <c r="P439" s="81"/>
      <c r="Q439" s="10"/>
      <c r="R439" s="81"/>
      <c r="S439" s="77"/>
    </row>
    <row r="440" ht="15" customHeight="1" thickBot="1"/>
    <row r="441" spans="1:19" ht="16.5" customHeight="1">
      <c r="A441" s="143" t="s">
        <v>76</v>
      </c>
      <c r="B441" s="144"/>
      <c r="C441" s="144"/>
      <c r="D441" s="144"/>
      <c r="E441" s="144"/>
      <c r="F441" s="145"/>
      <c r="G441" s="146" t="s">
        <v>77</v>
      </c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7"/>
    </row>
    <row r="442" spans="1:19" ht="45" customHeight="1" thickBot="1">
      <c r="A442" s="148"/>
      <c r="B442" s="149"/>
      <c r="C442" s="149"/>
      <c r="D442" s="149"/>
      <c r="E442" s="149"/>
      <c r="F442" s="150"/>
      <c r="G442" s="151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52"/>
    </row>
    <row r="444" spans="1:19" ht="1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</row>
    <row r="445" spans="1:19" s="82" customFormat="1" ht="15" customHeight="1">
      <c r="A445" s="82" t="str">
        <f>$C$4</f>
        <v>RSC Main-Kinzig</v>
      </c>
      <c r="S445" s="83" t="str">
        <f>$C$3</f>
        <v>29.04.2006</v>
      </c>
    </row>
    <row r="447" spans="1:19" ht="20.25">
      <c r="A447" s="142" t="str">
        <f>$C$2</f>
        <v>30. Deutsche Tischtennis Einzelmeisterschaften</v>
      </c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</row>
    <row r="448" spans="1:19" ht="1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</row>
    <row r="450" spans="1:19" ht="30">
      <c r="A450" s="156" t="s">
        <v>67</v>
      </c>
      <c r="B450" s="156"/>
      <c r="C450" s="156"/>
      <c r="D450" s="156"/>
      <c r="E450" s="15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</row>
    <row r="451" ht="15" customHeight="1" thickBot="1"/>
    <row r="452" spans="1:19" ht="15" customHeight="1">
      <c r="A452" s="63" t="s">
        <v>68</v>
      </c>
      <c r="B452" s="64" t="s">
        <v>3</v>
      </c>
      <c r="C452" s="64" t="s">
        <v>2</v>
      </c>
      <c r="D452" s="136" t="s">
        <v>63</v>
      </c>
      <c r="E452" s="137"/>
      <c r="F452" s="137"/>
      <c r="G452" s="137"/>
      <c r="H452" s="137"/>
      <c r="I452" s="137"/>
      <c r="J452" s="138"/>
      <c r="K452" s="65"/>
      <c r="L452" s="65"/>
      <c r="M452" s="65"/>
      <c r="N452" s="65"/>
      <c r="P452" s="153" t="s">
        <v>69</v>
      </c>
      <c r="Q452" s="154"/>
      <c r="R452" s="154"/>
      <c r="S452" s="155"/>
    </row>
    <row r="453" spans="1:19" ht="18" customHeight="1" thickBot="1">
      <c r="A453" s="66">
        <f>Spielplan!C45</f>
        <v>113</v>
      </c>
      <c r="B453" s="67">
        <f>Spielplan!D45</f>
        <v>12</v>
      </c>
      <c r="C453" s="68">
        <f>Spielplan!B45</f>
        <v>0.5</v>
      </c>
      <c r="D453" s="139" t="str">
        <f>$C$5</f>
        <v>H5-Einzel</v>
      </c>
      <c r="E453" s="140"/>
      <c r="F453" s="140"/>
      <c r="G453" s="140"/>
      <c r="H453" s="140"/>
      <c r="I453" s="140"/>
      <c r="J453" s="141"/>
      <c r="K453" s="69"/>
      <c r="L453" s="69"/>
      <c r="M453" s="69"/>
      <c r="N453" s="69"/>
      <c r="P453" s="157"/>
      <c r="Q453" s="158"/>
      <c r="R453" s="158"/>
      <c r="S453" s="159"/>
    </row>
    <row r="454" ht="15" customHeight="1" thickBot="1">
      <c r="A454" s="70"/>
    </row>
    <row r="455" spans="1:19" ht="16.5" customHeight="1">
      <c r="A455" s="71" t="s">
        <v>70</v>
      </c>
      <c r="B455" s="143" t="s">
        <v>71</v>
      </c>
      <c r="C455" s="144"/>
      <c r="D455" s="147"/>
      <c r="E455" s="143" t="s">
        <v>14</v>
      </c>
      <c r="F455" s="147"/>
      <c r="G455" s="143" t="s">
        <v>13</v>
      </c>
      <c r="H455" s="147"/>
      <c r="I455" s="143" t="s">
        <v>12</v>
      </c>
      <c r="J455" s="147"/>
      <c r="K455" s="143" t="s">
        <v>11</v>
      </c>
      <c r="L455" s="147"/>
      <c r="M455" s="143" t="s">
        <v>10</v>
      </c>
      <c r="N455" s="147"/>
      <c r="O455" s="143" t="s">
        <v>72</v>
      </c>
      <c r="P455" s="147"/>
      <c r="Q455" s="143" t="s">
        <v>73</v>
      </c>
      <c r="R455" s="147"/>
      <c r="S455" s="71" t="s">
        <v>16</v>
      </c>
    </row>
    <row r="456" spans="1:19" ht="30" customHeight="1">
      <c r="A456" s="72"/>
      <c r="B456" s="73" t="s">
        <v>74</v>
      </c>
      <c r="C456" s="74" t="str">
        <f>Spielplan!AF45</f>
        <v>[51] Jensen S.</v>
      </c>
      <c r="D456" s="75"/>
      <c r="E456" s="8"/>
      <c r="F456" s="76"/>
      <c r="G456" s="8"/>
      <c r="H456" s="76"/>
      <c r="I456" s="8"/>
      <c r="J456" s="76"/>
      <c r="K456" s="8"/>
      <c r="L456" s="76"/>
      <c r="M456" s="8"/>
      <c r="N456" s="76"/>
      <c r="O456" s="8"/>
      <c r="P456" s="76"/>
      <c r="Q456" s="8"/>
      <c r="R456" s="76"/>
      <c r="S456" s="72"/>
    </row>
    <row r="457" spans="1:19" ht="30" customHeight="1" thickBot="1">
      <c r="A457" s="77"/>
      <c r="B457" s="78" t="s">
        <v>75</v>
      </c>
      <c r="C457" s="79" t="str">
        <f>Spielplan!AG45</f>
        <v>[44] Cetin</v>
      </c>
      <c r="D457" s="80"/>
      <c r="E457" s="10"/>
      <c r="F457" s="81"/>
      <c r="G457" s="10"/>
      <c r="H457" s="81"/>
      <c r="I457" s="10"/>
      <c r="J457" s="81"/>
      <c r="K457" s="10"/>
      <c r="L457" s="81"/>
      <c r="M457" s="10"/>
      <c r="N457" s="81"/>
      <c r="O457" s="10"/>
      <c r="P457" s="81"/>
      <c r="Q457" s="10"/>
      <c r="R457" s="81"/>
      <c r="S457" s="77"/>
    </row>
    <row r="458" ht="15" customHeight="1" thickBot="1"/>
    <row r="459" spans="1:19" ht="16.5" customHeight="1">
      <c r="A459" s="143" t="s">
        <v>76</v>
      </c>
      <c r="B459" s="144"/>
      <c r="C459" s="144"/>
      <c r="D459" s="144"/>
      <c r="E459" s="144"/>
      <c r="F459" s="145"/>
      <c r="G459" s="146" t="s">
        <v>77</v>
      </c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7"/>
    </row>
    <row r="460" spans="1:19" ht="45" customHeight="1" thickBot="1">
      <c r="A460" s="148"/>
      <c r="B460" s="149"/>
      <c r="C460" s="149"/>
      <c r="D460" s="149"/>
      <c r="E460" s="149"/>
      <c r="F460" s="150"/>
      <c r="G460" s="151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52"/>
    </row>
    <row r="462" spans="1:19" ht="1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</row>
    <row r="463" spans="1:19" s="82" customFormat="1" ht="15" customHeight="1">
      <c r="A463" s="82" t="str">
        <f>$C$4</f>
        <v>RSC Main-Kinzig</v>
      </c>
      <c r="S463" s="83" t="str">
        <f>$C$3</f>
        <v>29.04.2006</v>
      </c>
    </row>
    <row r="469" spans="1:19" ht="20.25">
      <c r="A469" s="142" t="str">
        <f>$C$2</f>
        <v>30. Deutsche Tischtennis Einzelmeisterschaften</v>
      </c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</row>
    <row r="470" spans="1:19" ht="1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</row>
    <row r="472" spans="1:19" ht="30">
      <c r="A472" s="156" t="s">
        <v>67</v>
      </c>
      <c r="B472" s="156"/>
      <c r="C472" s="156"/>
      <c r="D472" s="156"/>
      <c r="E472" s="156"/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  <c r="Q472" s="156"/>
      <c r="R472" s="156"/>
      <c r="S472" s="156"/>
    </row>
    <row r="473" ht="15" customHeight="1" thickBot="1"/>
    <row r="474" spans="1:19" ht="15" customHeight="1">
      <c r="A474" s="63" t="s">
        <v>68</v>
      </c>
      <c r="B474" s="64" t="s">
        <v>3</v>
      </c>
      <c r="C474" s="64" t="s">
        <v>2</v>
      </c>
      <c r="D474" s="136" t="s">
        <v>63</v>
      </c>
      <c r="E474" s="137"/>
      <c r="F474" s="137"/>
      <c r="G474" s="137"/>
      <c r="H474" s="137"/>
      <c r="I474" s="137"/>
      <c r="J474" s="138"/>
      <c r="K474" s="65"/>
      <c r="L474" s="65"/>
      <c r="M474" s="65"/>
      <c r="N474" s="65"/>
      <c r="P474" s="153" t="s">
        <v>69</v>
      </c>
      <c r="Q474" s="154"/>
      <c r="R474" s="154"/>
      <c r="S474" s="155"/>
    </row>
    <row r="475" spans="1:19" ht="18" customHeight="1" thickBot="1">
      <c r="A475" s="66">
        <f>Spielplan!C46</f>
        <v>114</v>
      </c>
      <c r="B475" s="67">
        <f>Spielplan!D46</f>
        <v>13</v>
      </c>
      <c r="C475" s="68">
        <f>Spielplan!B46</f>
        <v>0.5</v>
      </c>
      <c r="D475" s="139" t="str">
        <f>$C$5</f>
        <v>H5-Einzel</v>
      </c>
      <c r="E475" s="140"/>
      <c r="F475" s="140"/>
      <c r="G475" s="140"/>
      <c r="H475" s="140"/>
      <c r="I475" s="140"/>
      <c r="J475" s="141"/>
      <c r="K475" s="69"/>
      <c r="L475" s="69"/>
      <c r="M475" s="69"/>
      <c r="N475" s="69"/>
      <c r="P475" s="157"/>
      <c r="Q475" s="158"/>
      <c r="R475" s="158"/>
      <c r="S475" s="159"/>
    </row>
    <row r="476" ht="15" customHeight="1" thickBot="1">
      <c r="A476" s="70"/>
    </row>
    <row r="477" spans="1:19" ht="16.5" customHeight="1">
      <c r="A477" s="71" t="s">
        <v>70</v>
      </c>
      <c r="B477" s="143" t="s">
        <v>71</v>
      </c>
      <c r="C477" s="144"/>
      <c r="D477" s="147"/>
      <c r="E477" s="143" t="s">
        <v>14</v>
      </c>
      <c r="F477" s="147"/>
      <c r="G477" s="143" t="s">
        <v>13</v>
      </c>
      <c r="H477" s="147"/>
      <c r="I477" s="143" t="s">
        <v>12</v>
      </c>
      <c r="J477" s="147"/>
      <c r="K477" s="143" t="s">
        <v>11</v>
      </c>
      <c r="L477" s="147"/>
      <c r="M477" s="143" t="s">
        <v>10</v>
      </c>
      <c r="N477" s="147"/>
      <c r="O477" s="143" t="s">
        <v>72</v>
      </c>
      <c r="P477" s="147"/>
      <c r="Q477" s="143" t="s">
        <v>73</v>
      </c>
      <c r="R477" s="147"/>
      <c r="S477" s="71" t="s">
        <v>16</v>
      </c>
    </row>
    <row r="478" spans="1:19" ht="30" customHeight="1">
      <c r="A478" s="72"/>
      <c r="B478" s="73" t="s">
        <v>74</v>
      </c>
      <c r="C478" s="74" t="str">
        <f>Spielplan!AF46</f>
        <v>[55] Vochezer</v>
      </c>
      <c r="D478" s="75"/>
      <c r="E478" s="8"/>
      <c r="F478" s="76"/>
      <c r="G478" s="8"/>
      <c r="H478" s="76"/>
      <c r="I478" s="8"/>
      <c r="J478" s="76"/>
      <c r="K478" s="8"/>
      <c r="L478" s="76"/>
      <c r="M478" s="8"/>
      <c r="N478" s="76"/>
      <c r="O478" s="8"/>
      <c r="P478" s="76"/>
      <c r="Q478" s="8"/>
      <c r="R478" s="76"/>
      <c r="S478" s="72"/>
    </row>
    <row r="479" spans="1:19" ht="30" customHeight="1" thickBot="1">
      <c r="A479" s="77"/>
      <c r="B479" s="78" t="s">
        <v>75</v>
      </c>
      <c r="C479" s="79" t="str">
        <f>Spielplan!AG46</f>
        <v>[54] Siegfried</v>
      </c>
      <c r="D479" s="80"/>
      <c r="E479" s="10"/>
      <c r="F479" s="81"/>
      <c r="G479" s="10"/>
      <c r="H479" s="81"/>
      <c r="I479" s="10"/>
      <c r="J479" s="81"/>
      <c r="K479" s="10"/>
      <c r="L479" s="81"/>
      <c r="M479" s="10"/>
      <c r="N479" s="81"/>
      <c r="O479" s="10"/>
      <c r="P479" s="81"/>
      <c r="Q479" s="10"/>
      <c r="R479" s="81"/>
      <c r="S479" s="77"/>
    </row>
    <row r="480" ht="15" customHeight="1" thickBot="1"/>
    <row r="481" spans="1:19" ht="16.5" customHeight="1">
      <c r="A481" s="143" t="s">
        <v>76</v>
      </c>
      <c r="B481" s="144"/>
      <c r="C481" s="144"/>
      <c r="D481" s="144"/>
      <c r="E481" s="144"/>
      <c r="F481" s="145"/>
      <c r="G481" s="146" t="s">
        <v>77</v>
      </c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7"/>
    </row>
    <row r="482" spans="1:19" ht="45" customHeight="1" thickBot="1">
      <c r="A482" s="148"/>
      <c r="B482" s="149"/>
      <c r="C482" s="149"/>
      <c r="D482" s="149"/>
      <c r="E482" s="149"/>
      <c r="F482" s="150"/>
      <c r="G482" s="151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52"/>
    </row>
    <row r="484" spans="1:19" ht="1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</row>
    <row r="485" spans="1:19" s="82" customFormat="1" ht="15" customHeight="1">
      <c r="A485" s="82" t="str">
        <f>$C$4</f>
        <v>RSC Main-Kinzig</v>
      </c>
      <c r="S485" s="83" t="str">
        <f>$C$3</f>
        <v>29.04.2006</v>
      </c>
    </row>
    <row r="487" spans="1:19" ht="20.25">
      <c r="A487" s="142" t="str">
        <f>$C$2</f>
        <v>30. Deutsche Tischtennis Einzelmeisterschaften</v>
      </c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</row>
    <row r="488" spans="1:19" ht="1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</row>
    <row r="490" spans="1:19" ht="30">
      <c r="A490" s="156" t="s">
        <v>67</v>
      </c>
      <c r="B490" s="156"/>
      <c r="C490" s="156"/>
      <c r="D490" s="156"/>
      <c r="E490" s="156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/>
    </row>
    <row r="491" ht="15" customHeight="1" thickBot="1"/>
    <row r="492" spans="1:19" ht="15" customHeight="1">
      <c r="A492" s="63" t="s">
        <v>68</v>
      </c>
      <c r="B492" s="64" t="s">
        <v>3</v>
      </c>
      <c r="C492" s="64" t="s">
        <v>2</v>
      </c>
      <c r="D492" s="136" t="s">
        <v>63</v>
      </c>
      <c r="E492" s="137"/>
      <c r="F492" s="137"/>
      <c r="G492" s="137"/>
      <c r="H492" s="137"/>
      <c r="I492" s="137"/>
      <c r="J492" s="138"/>
      <c r="K492" s="65"/>
      <c r="L492" s="65"/>
      <c r="M492" s="65"/>
      <c r="N492" s="65"/>
      <c r="P492" s="153" t="s">
        <v>69</v>
      </c>
      <c r="Q492" s="154"/>
      <c r="R492" s="154"/>
      <c r="S492" s="155"/>
    </row>
    <row r="493" spans="1:19" ht="18" customHeight="1" thickBot="1">
      <c r="A493" s="66">
        <f>Spielplan!C47</f>
        <v>115</v>
      </c>
      <c r="B493" s="67">
        <f>Spielplan!D47</f>
        <v>11</v>
      </c>
      <c r="C493" s="68">
        <f>Spielplan!B47</f>
        <v>0.5416666666666666</v>
      </c>
      <c r="D493" s="139" t="str">
        <f>$C$5</f>
        <v>H5-Einzel</v>
      </c>
      <c r="E493" s="140"/>
      <c r="F493" s="140"/>
      <c r="G493" s="140"/>
      <c r="H493" s="140"/>
      <c r="I493" s="140"/>
      <c r="J493" s="141"/>
      <c r="K493" s="69"/>
      <c r="L493" s="69"/>
      <c r="M493" s="69"/>
      <c r="N493" s="69"/>
      <c r="P493" s="157"/>
      <c r="Q493" s="158"/>
      <c r="R493" s="158"/>
      <c r="S493" s="159"/>
    </row>
    <row r="494" ht="15" customHeight="1" thickBot="1">
      <c r="A494" s="70"/>
    </row>
    <row r="495" spans="1:19" ht="16.5" customHeight="1">
      <c r="A495" s="71" t="s">
        <v>70</v>
      </c>
      <c r="B495" s="143" t="s">
        <v>71</v>
      </c>
      <c r="C495" s="144"/>
      <c r="D495" s="147"/>
      <c r="E495" s="143" t="s">
        <v>14</v>
      </c>
      <c r="F495" s="147"/>
      <c r="G495" s="143" t="s">
        <v>13</v>
      </c>
      <c r="H495" s="147"/>
      <c r="I495" s="143" t="s">
        <v>12</v>
      </c>
      <c r="J495" s="147"/>
      <c r="K495" s="143" t="s">
        <v>11</v>
      </c>
      <c r="L495" s="147"/>
      <c r="M495" s="143" t="s">
        <v>10</v>
      </c>
      <c r="N495" s="147"/>
      <c r="O495" s="143" t="s">
        <v>72</v>
      </c>
      <c r="P495" s="147"/>
      <c r="Q495" s="143" t="s">
        <v>73</v>
      </c>
      <c r="R495" s="147"/>
      <c r="S495" s="71" t="s">
        <v>16</v>
      </c>
    </row>
    <row r="496" spans="1:19" ht="30" customHeight="1">
      <c r="A496" s="72"/>
      <c r="B496" s="73" t="s">
        <v>74</v>
      </c>
      <c r="C496" s="74" t="str">
        <f>Spielplan!AF47</f>
        <v>[53] Schulz</v>
      </c>
      <c r="D496" s="75"/>
      <c r="E496" s="8"/>
      <c r="F496" s="76"/>
      <c r="G496" s="8"/>
      <c r="H496" s="76"/>
      <c r="I496" s="8"/>
      <c r="J496" s="76"/>
      <c r="K496" s="8"/>
      <c r="L496" s="76"/>
      <c r="M496" s="8"/>
      <c r="N496" s="76"/>
      <c r="O496" s="8"/>
      <c r="P496" s="76"/>
      <c r="Q496" s="8"/>
      <c r="R496" s="76"/>
      <c r="S496" s="72"/>
    </row>
    <row r="497" spans="1:19" ht="30" customHeight="1" thickBot="1">
      <c r="A497" s="77"/>
      <c r="B497" s="78" t="s">
        <v>75</v>
      </c>
      <c r="C497" s="79" t="str">
        <f>Spielplan!AG47</f>
        <v>[54] Siegfried</v>
      </c>
      <c r="D497" s="80"/>
      <c r="E497" s="10"/>
      <c r="F497" s="81"/>
      <c r="G497" s="10"/>
      <c r="H497" s="81"/>
      <c r="I497" s="10"/>
      <c r="J497" s="81"/>
      <c r="K497" s="10"/>
      <c r="L497" s="81"/>
      <c r="M497" s="10"/>
      <c r="N497" s="81"/>
      <c r="O497" s="10"/>
      <c r="P497" s="81"/>
      <c r="Q497" s="10"/>
      <c r="R497" s="81"/>
      <c r="S497" s="77"/>
    </row>
    <row r="498" ht="15" customHeight="1" thickBot="1"/>
    <row r="499" spans="1:19" ht="16.5" customHeight="1">
      <c r="A499" s="143" t="s">
        <v>76</v>
      </c>
      <c r="B499" s="144"/>
      <c r="C499" s="144"/>
      <c r="D499" s="144"/>
      <c r="E499" s="144"/>
      <c r="F499" s="145"/>
      <c r="G499" s="146" t="s">
        <v>77</v>
      </c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7"/>
    </row>
    <row r="500" spans="1:19" ht="45" customHeight="1" thickBot="1">
      <c r="A500" s="148"/>
      <c r="B500" s="149"/>
      <c r="C500" s="149"/>
      <c r="D500" s="149"/>
      <c r="E500" s="149"/>
      <c r="F500" s="150"/>
      <c r="G500" s="151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52"/>
    </row>
    <row r="502" spans="1:19" ht="1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</row>
    <row r="503" spans="1:19" s="82" customFormat="1" ht="15" customHeight="1">
      <c r="A503" s="82" t="str">
        <f>$C$4</f>
        <v>RSC Main-Kinzig</v>
      </c>
      <c r="S503" s="83" t="str">
        <f>$C$3</f>
        <v>29.04.2006</v>
      </c>
    </row>
    <row r="509" spans="1:19" ht="20.25">
      <c r="A509" s="142" t="str">
        <f>$C$2</f>
        <v>30. Deutsche Tischtennis Einzelmeisterschaften</v>
      </c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</row>
    <row r="510" spans="1:19" ht="1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</row>
    <row r="512" spans="1:19" ht="30">
      <c r="A512" s="156" t="s">
        <v>67</v>
      </c>
      <c r="B512" s="156"/>
      <c r="C512" s="156"/>
      <c r="D512" s="156"/>
      <c r="E512" s="156"/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56"/>
      <c r="R512" s="156"/>
      <c r="S512" s="156"/>
    </row>
    <row r="513" ht="15" customHeight="1" thickBot="1"/>
    <row r="514" spans="1:19" ht="15" customHeight="1">
      <c r="A514" s="63" t="s">
        <v>68</v>
      </c>
      <c r="B514" s="64" t="s">
        <v>3</v>
      </c>
      <c r="C514" s="64" t="s">
        <v>2</v>
      </c>
      <c r="D514" s="136" t="s">
        <v>63</v>
      </c>
      <c r="E514" s="137"/>
      <c r="F514" s="137"/>
      <c r="G514" s="137"/>
      <c r="H514" s="137"/>
      <c r="I514" s="137"/>
      <c r="J514" s="138"/>
      <c r="K514" s="65"/>
      <c r="L514" s="65"/>
      <c r="M514" s="65"/>
      <c r="N514" s="65"/>
      <c r="P514" s="153" t="s">
        <v>69</v>
      </c>
      <c r="Q514" s="154"/>
      <c r="R514" s="154"/>
      <c r="S514" s="155"/>
    </row>
    <row r="515" spans="1:19" ht="18" customHeight="1" thickBot="1">
      <c r="A515" s="66">
        <f>Spielplan!C48</f>
        <v>116</v>
      </c>
      <c r="B515" s="67">
        <f>Spielplan!D48</f>
        <v>12</v>
      </c>
      <c r="C515" s="68">
        <f>Spielplan!B48</f>
        <v>0.5416666666666666</v>
      </c>
      <c r="D515" s="139" t="str">
        <f>$C$5</f>
        <v>H5-Einzel</v>
      </c>
      <c r="E515" s="140"/>
      <c r="F515" s="140"/>
      <c r="G515" s="140"/>
      <c r="H515" s="140"/>
      <c r="I515" s="140"/>
      <c r="J515" s="141"/>
      <c r="K515" s="69"/>
      <c r="L515" s="69"/>
      <c r="M515" s="69"/>
      <c r="N515" s="69"/>
      <c r="P515" s="157"/>
      <c r="Q515" s="158"/>
      <c r="R515" s="158"/>
      <c r="S515" s="159"/>
    </row>
    <row r="516" ht="15" customHeight="1" thickBot="1">
      <c r="A516" s="70"/>
    </row>
    <row r="517" spans="1:19" ht="16.5" customHeight="1">
      <c r="A517" s="71" t="s">
        <v>70</v>
      </c>
      <c r="B517" s="143" t="s">
        <v>71</v>
      </c>
      <c r="C517" s="144"/>
      <c r="D517" s="147"/>
      <c r="E517" s="143" t="s">
        <v>14</v>
      </c>
      <c r="F517" s="147"/>
      <c r="G517" s="143" t="s">
        <v>13</v>
      </c>
      <c r="H517" s="147"/>
      <c r="I517" s="143" t="s">
        <v>12</v>
      </c>
      <c r="J517" s="147"/>
      <c r="K517" s="143" t="s">
        <v>11</v>
      </c>
      <c r="L517" s="147"/>
      <c r="M517" s="143" t="s">
        <v>10</v>
      </c>
      <c r="N517" s="147"/>
      <c r="O517" s="143" t="s">
        <v>72</v>
      </c>
      <c r="P517" s="147"/>
      <c r="Q517" s="143" t="s">
        <v>73</v>
      </c>
      <c r="R517" s="147"/>
      <c r="S517" s="71" t="s">
        <v>16</v>
      </c>
    </row>
    <row r="518" spans="1:19" ht="30" customHeight="1">
      <c r="A518" s="72"/>
      <c r="B518" s="73" t="s">
        <v>74</v>
      </c>
      <c r="C518" s="74" t="str">
        <f>Spielplan!AF48</f>
        <v>[44] Cetin</v>
      </c>
      <c r="D518" s="75"/>
      <c r="E518" s="8"/>
      <c r="F518" s="76"/>
      <c r="G518" s="8"/>
      <c r="H518" s="76"/>
      <c r="I518" s="8"/>
      <c r="J518" s="76"/>
      <c r="K518" s="8"/>
      <c r="L518" s="76"/>
      <c r="M518" s="8"/>
      <c r="N518" s="76"/>
      <c r="O518" s="8"/>
      <c r="P518" s="76"/>
      <c r="Q518" s="8"/>
      <c r="R518" s="76"/>
      <c r="S518" s="72"/>
    </row>
    <row r="519" spans="1:19" ht="30" customHeight="1" thickBot="1">
      <c r="A519" s="77"/>
      <c r="B519" s="78" t="s">
        <v>75</v>
      </c>
      <c r="C519" s="79" t="str">
        <f>Spielplan!AG48</f>
        <v>[55] Vochezer</v>
      </c>
      <c r="D519" s="80"/>
      <c r="E519" s="10"/>
      <c r="F519" s="81"/>
      <c r="G519" s="10"/>
      <c r="H519" s="81"/>
      <c r="I519" s="10"/>
      <c r="J519" s="81"/>
      <c r="K519" s="10"/>
      <c r="L519" s="81"/>
      <c r="M519" s="10"/>
      <c r="N519" s="81"/>
      <c r="O519" s="10"/>
      <c r="P519" s="81"/>
      <c r="Q519" s="10"/>
      <c r="R519" s="81"/>
      <c r="S519" s="77"/>
    </row>
    <row r="520" ht="15" customHeight="1" thickBot="1"/>
    <row r="521" spans="1:19" ht="16.5" customHeight="1">
      <c r="A521" s="143" t="s">
        <v>76</v>
      </c>
      <c r="B521" s="144"/>
      <c r="C521" s="144"/>
      <c r="D521" s="144"/>
      <c r="E521" s="144"/>
      <c r="F521" s="145"/>
      <c r="G521" s="146" t="s">
        <v>77</v>
      </c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7"/>
    </row>
    <row r="522" spans="1:19" ht="45" customHeight="1" thickBot="1">
      <c r="A522" s="148"/>
      <c r="B522" s="149"/>
      <c r="C522" s="149"/>
      <c r="D522" s="149"/>
      <c r="E522" s="149"/>
      <c r="F522" s="150"/>
      <c r="G522" s="151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52"/>
    </row>
    <row r="524" spans="1:19" ht="1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</row>
    <row r="525" spans="1:19" s="82" customFormat="1" ht="15" customHeight="1">
      <c r="A525" s="82" t="str">
        <f>$C$4</f>
        <v>RSC Main-Kinzig</v>
      </c>
      <c r="S525" s="83" t="str">
        <f>$C$3</f>
        <v>29.04.2006</v>
      </c>
    </row>
    <row r="527" spans="1:19" ht="20.25">
      <c r="A527" s="142" t="str">
        <f>$C$2</f>
        <v>30. Deutsche Tischtennis Einzelmeisterschaften</v>
      </c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</row>
    <row r="528" spans="1:19" ht="1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</row>
    <row r="530" spans="1:19" ht="30">
      <c r="A530" s="156" t="s">
        <v>67</v>
      </c>
      <c r="B530" s="156"/>
      <c r="C530" s="156"/>
      <c r="D530" s="156"/>
      <c r="E530" s="156"/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  <c r="Q530" s="156"/>
      <c r="R530" s="156"/>
      <c r="S530" s="156"/>
    </row>
    <row r="531" ht="15" customHeight="1" thickBot="1"/>
    <row r="532" spans="1:19" ht="15" customHeight="1">
      <c r="A532" s="63" t="s">
        <v>68</v>
      </c>
      <c r="B532" s="64" t="s">
        <v>3</v>
      </c>
      <c r="C532" s="64" t="s">
        <v>2</v>
      </c>
      <c r="D532" s="136" t="s">
        <v>63</v>
      </c>
      <c r="E532" s="137"/>
      <c r="F532" s="137"/>
      <c r="G532" s="137"/>
      <c r="H532" s="137"/>
      <c r="I532" s="137"/>
      <c r="J532" s="138"/>
      <c r="K532" s="65"/>
      <c r="L532" s="65"/>
      <c r="M532" s="65"/>
      <c r="N532" s="65"/>
      <c r="P532" s="153" t="s">
        <v>69</v>
      </c>
      <c r="Q532" s="154"/>
      <c r="R532" s="154"/>
      <c r="S532" s="155"/>
    </row>
    <row r="533" spans="1:19" ht="18" customHeight="1" thickBot="1">
      <c r="A533" s="66">
        <f>Spielplan!C49</f>
        <v>117</v>
      </c>
      <c r="B533" s="67">
        <f>Spielplan!D49</f>
        <v>13</v>
      </c>
      <c r="C533" s="68">
        <f>Spielplan!B49</f>
        <v>0.5416666666666666</v>
      </c>
      <c r="D533" s="139" t="str">
        <f>$C$5</f>
        <v>H5-Einzel</v>
      </c>
      <c r="E533" s="140"/>
      <c r="F533" s="140"/>
      <c r="G533" s="140"/>
      <c r="H533" s="140"/>
      <c r="I533" s="140"/>
      <c r="J533" s="141"/>
      <c r="K533" s="69"/>
      <c r="L533" s="69"/>
      <c r="M533" s="69"/>
      <c r="N533" s="69"/>
      <c r="P533" s="157"/>
      <c r="Q533" s="158"/>
      <c r="R533" s="158"/>
      <c r="S533" s="159"/>
    </row>
    <row r="534" ht="15" customHeight="1" thickBot="1">
      <c r="A534" s="70"/>
    </row>
    <row r="535" spans="1:19" ht="16.5" customHeight="1">
      <c r="A535" s="71" t="s">
        <v>70</v>
      </c>
      <c r="B535" s="143" t="s">
        <v>71</v>
      </c>
      <c r="C535" s="144"/>
      <c r="D535" s="147"/>
      <c r="E535" s="143" t="s">
        <v>14</v>
      </c>
      <c r="F535" s="147"/>
      <c r="G535" s="143" t="s">
        <v>13</v>
      </c>
      <c r="H535" s="147"/>
      <c r="I535" s="143" t="s">
        <v>12</v>
      </c>
      <c r="J535" s="147"/>
      <c r="K535" s="143" t="s">
        <v>11</v>
      </c>
      <c r="L535" s="147"/>
      <c r="M535" s="143" t="s">
        <v>10</v>
      </c>
      <c r="N535" s="147"/>
      <c r="O535" s="143" t="s">
        <v>72</v>
      </c>
      <c r="P535" s="147"/>
      <c r="Q535" s="143" t="s">
        <v>73</v>
      </c>
      <c r="R535" s="147"/>
      <c r="S535" s="71" t="s">
        <v>16</v>
      </c>
    </row>
    <row r="536" spans="1:19" ht="30" customHeight="1">
      <c r="A536" s="72"/>
      <c r="B536" s="73" t="s">
        <v>74</v>
      </c>
      <c r="C536" s="74" t="str">
        <f>Spielplan!AF49</f>
        <v>[48] Korbanek</v>
      </c>
      <c r="D536" s="75"/>
      <c r="E536" s="8"/>
      <c r="F536" s="76"/>
      <c r="G536" s="8"/>
      <c r="H536" s="76"/>
      <c r="I536" s="8"/>
      <c r="J536" s="76"/>
      <c r="K536" s="8"/>
      <c r="L536" s="76"/>
      <c r="M536" s="8"/>
      <c r="N536" s="76"/>
      <c r="O536" s="8"/>
      <c r="P536" s="76"/>
      <c r="Q536" s="8"/>
      <c r="R536" s="76"/>
      <c r="S536" s="72"/>
    </row>
    <row r="537" spans="1:19" ht="30" customHeight="1" thickBot="1">
      <c r="A537" s="77"/>
      <c r="B537" s="78" t="s">
        <v>75</v>
      </c>
      <c r="C537" s="79" t="str">
        <f>Spielplan!AG49</f>
        <v>[51] Jensen S.</v>
      </c>
      <c r="D537" s="80"/>
      <c r="E537" s="10"/>
      <c r="F537" s="81"/>
      <c r="G537" s="10"/>
      <c r="H537" s="81"/>
      <c r="I537" s="10"/>
      <c r="J537" s="81"/>
      <c r="K537" s="10"/>
      <c r="L537" s="81"/>
      <c r="M537" s="10"/>
      <c r="N537" s="81"/>
      <c r="O537" s="10"/>
      <c r="P537" s="81"/>
      <c r="Q537" s="10"/>
      <c r="R537" s="81"/>
      <c r="S537" s="77"/>
    </row>
    <row r="538" ht="15" customHeight="1" thickBot="1"/>
    <row r="539" spans="1:19" ht="16.5" customHeight="1">
      <c r="A539" s="143" t="s">
        <v>76</v>
      </c>
      <c r="B539" s="144"/>
      <c r="C539" s="144"/>
      <c r="D539" s="144"/>
      <c r="E539" s="144"/>
      <c r="F539" s="145"/>
      <c r="G539" s="146" t="s">
        <v>77</v>
      </c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7"/>
    </row>
    <row r="540" spans="1:19" ht="45" customHeight="1" thickBot="1">
      <c r="A540" s="148"/>
      <c r="B540" s="149"/>
      <c r="C540" s="149"/>
      <c r="D540" s="149"/>
      <c r="E540" s="149"/>
      <c r="F540" s="150"/>
      <c r="G540" s="151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52"/>
    </row>
    <row r="542" spans="1:19" ht="1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</row>
    <row r="543" spans="1:19" s="82" customFormat="1" ht="15" customHeight="1">
      <c r="A543" s="82" t="str">
        <f>$C$4</f>
        <v>RSC Main-Kinzig</v>
      </c>
      <c r="S543" s="83" t="str">
        <f>$C$3</f>
        <v>29.04.2006</v>
      </c>
    </row>
    <row r="544" s="82" customFormat="1" ht="15" customHeight="1">
      <c r="S544" s="83"/>
    </row>
    <row r="545" s="82" customFormat="1" ht="15" customHeight="1">
      <c r="S545" s="83"/>
    </row>
    <row r="546" s="82" customFormat="1" ht="15" customHeight="1">
      <c r="S546" s="83"/>
    </row>
    <row r="547" s="82" customFormat="1" ht="15" customHeight="1">
      <c r="S547" s="83"/>
    </row>
    <row r="549" spans="1:19" ht="20.25">
      <c r="A549" s="142" t="str">
        <f>$C$2</f>
        <v>30. Deutsche Tischtennis Einzelmeisterschaften</v>
      </c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</row>
    <row r="550" spans="1:19" ht="1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</row>
    <row r="552" spans="1:19" ht="30">
      <c r="A552" s="156" t="s">
        <v>67</v>
      </c>
      <c r="B552" s="156"/>
      <c r="C552" s="156"/>
      <c r="D552" s="156"/>
      <c r="E552" s="156"/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  <c r="R552" s="156"/>
      <c r="S552" s="156"/>
    </row>
    <row r="553" ht="15" customHeight="1" thickBot="1"/>
    <row r="554" spans="1:19" ht="15" customHeight="1">
      <c r="A554" s="63" t="s">
        <v>68</v>
      </c>
      <c r="B554" s="64" t="s">
        <v>3</v>
      </c>
      <c r="C554" s="64" t="s">
        <v>2</v>
      </c>
      <c r="D554" s="136" t="s">
        <v>63</v>
      </c>
      <c r="E554" s="137"/>
      <c r="F554" s="137"/>
      <c r="G554" s="137"/>
      <c r="H554" s="137"/>
      <c r="I554" s="137"/>
      <c r="J554" s="138"/>
      <c r="K554" s="65"/>
      <c r="L554" s="65"/>
      <c r="M554" s="65"/>
      <c r="N554" s="65"/>
      <c r="P554" s="153" t="s">
        <v>69</v>
      </c>
      <c r="Q554" s="154"/>
      <c r="R554" s="154"/>
      <c r="S554" s="155"/>
    </row>
    <row r="555" spans="1:19" ht="18" customHeight="1" thickBot="1">
      <c r="A555" s="66">
        <f>Spielplan!C50</f>
        <v>118</v>
      </c>
      <c r="B555" s="67">
        <f>Spielplan!D50</f>
        <v>11</v>
      </c>
      <c r="C555" s="68">
        <f>Spielplan!B50</f>
        <v>0.5833333333333333</v>
      </c>
      <c r="D555" s="139" t="str">
        <f>$C$5</f>
        <v>H5-Einzel</v>
      </c>
      <c r="E555" s="140"/>
      <c r="F555" s="140"/>
      <c r="G555" s="140"/>
      <c r="H555" s="140"/>
      <c r="I555" s="140"/>
      <c r="J555" s="141"/>
      <c r="K555" s="69"/>
      <c r="L555" s="69"/>
      <c r="M555" s="69"/>
      <c r="N555" s="69"/>
      <c r="P555" s="157"/>
      <c r="Q555" s="158"/>
      <c r="R555" s="158"/>
      <c r="S555" s="159"/>
    </row>
    <row r="556" ht="15" customHeight="1" thickBot="1">
      <c r="A556" s="70"/>
    </row>
    <row r="557" spans="1:19" ht="16.5" customHeight="1">
      <c r="A557" s="71" t="s">
        <v>70</v>
      </c>
      <c r="B557" s="143" t="s">
        <v>71</v>
      </c>
      <c r="C557" s="144"/>
      <c r="D557" s="147"/>
      <c r="E557" s="143" t="s">
        <v>14</v>
      </c>
      <c r="F557" s="147"/>
      <c r="G557" s="143" t="s">
        <v>13</v>
      </c>
      <c r="H557" s="147"/>
      <c r="I557" s="143" t="s">
        <v>12</v>
      </c>
      <c r="J557" s="147"/>
      <c r="K557" s="143" t="s">
        <v>11</v>
      </c>
      <c r="L557" s="147"/>
      <c r="M557" s="143" t="s">
        <v>10</v>
      </c>
      <c r="N557" s="147"/>
      <c r="O557" s="143" t="s">
        <v>72</v>
      </c>
      <c r="P557" s="147"/>
      <c r="Q557" s="143" t="s">
        <v>73</v>
      </c>
      <c r="R557" s="147"/>
      <c r="S557" s="71" t="s">
        <v>16</v>
      </c>
    </row>
    <row r="558" spans="1:19" ht="30" customHeight="1">
      <c r="A558" s="72"/>
      <c r="B558" s="73" t="s">
        <v>74</v>
      </c>
      <c r="C558" s="74" t="str">
        <f>Spielplan!AF50</f>
        <v>[51] Jensen S.</v>
      </c>
      <c r="D558" s="75"/>
      <c r="E558" s="8"/>
      <c r="F558" s="76"/>
      <c r="G558" s="8"/>
      <c r="H558" s="76"/>
      <c r="I558" s="8"/>
      <c r="J558" s="76"/>
      <c r="K558" s="8"/>
      <c r="L558" s="76"/>
      <c r="M558" s="8"/>
      <c r="N558" s="76"/>
      <c r="O558" s="8"/>
      <c r="P558" s="76"/>
      <c r="Q558" s="8"/>
      <c r="R558" s="76"/>
      <c r="S558" s="72"/>
    </row>
    <row r="559" spans="1:19" ht="30" customHeight="1" thickBot="1">
      <c r="A559" s="77"/>
      <c r="B559" s="78" t="s">
        <v>75</v>
      </c>
      <c r="C559" s="79" t="str">
        <f>Spielplan!AG50</f>
        <v>[53] Schulz</v>
      </c>
      <c r="D559" s="80"/>
      <c r="E559" s="10"/>
      <c r="F559" s="81"/>
      <c r="G559" s="10"/>
      <c r="H559" s="81"/>
      <c r="I559" s="10"/>
      <c r="J559" s="81"/>
      <c r="K559" s="10"/>
      <c r="L559" s="81"/>
      <c r="M559" s="10"/>
      <c r="N559" s="81"/>
      <c r="O559" s="10"/>
      <c r="P559" s="81"/>
      <c r="Q559" s="10"/>
      <c r="R559" s="81"/>
      <c r="S559" s="77"/>
    </row>
    <row r="560" ht="15" customHeight="1" thickBot="1"/>
    <row r="561" spans="1:19" ht="16.5" customHeight="1">
      <c r="A561" s="143" t="s">
        <v>76</v>
      </c>
      <c r="B561" s="144"/>
      <c r="C561" s="144"/>
      <c r="D561" s="144"/>
      <c r="E561" s="144"/>
      <c r="F561" s="145"/>
      <c r="G561" s="146" t="s">
        <v>77</v>
      </c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7"/>
    </row>
    <row r="562" spans="1:19" ht="45" customHeight="1" thickBot="1">
      <c r="A562" s="148"/>
      <c r="B562" s="149"/>
      <c r="C562" s="149"/>
      <c r="D562" s="149"/>
      <c r="E562" s="149"/>
      <c r="F562" s="150"/>
      <c r="G562" s="151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52"/>
    </row>
    <row r="564" spans="1:19" ht="1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</row>
    <row r="565" spans="1:19" s="82" customFormat="1" ht="15" customHeight="1">
      <c r="A565" s="82" t="str">
        <f>$C$4</f>
        <v>RSC Main-Kinzig</v>
      </c>
      <c r="S565" s="83" t="str">
        <f>$C$3</f>
        <v>29.04.2006</v>
      </c>
    </row>
    <row r="567" spans="1:19" ht="20.25">
      <c r="A567" s="142" t="str">
        <f>$C$2</f>
        <v>30. Deutsche Tischtennis Einzelmeisterschaften</v>
      </c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</row>
    <row r="568" spans="1:19" ht="1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</row>
    <row r="570" spans="1:19" ht="30">
      <c r="A570" s="156" t="s">
        <v>67</v>
      </c>
      <c r="B570" s="156"/>
      <c r="C570" s="156"/>
      <c r="D570" s="156"/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6"/>
      <c r="R570" s="156"/>
      <c r="S570" s="156"/>
    </row>
    <row r="571" ht="15" customHeight="1" thickBot="1"/>
    <row r="572" spans="1:19" ht="15" customHeight="1">
      <c r="A572" s="63" t="s">
        <v>68</v>
      </c>
      <c r="B572" s="64" t="s">
        <v>3</v>
      </c>
      <c r="C572" s="64" t="s">
        <v>2</v>
      </c>
      <c r="D572" s="136" t="s">
        <v>63</v>
      </c>
      <c r="E572" s="137"/>
      <c r="F572" s="137"/>
      <c r="G572" s="137"/>
      <c r="H572" s="137"/>
      <c r="I572" s="137"/>
      <c r="J572" s="138"/>
      <c r="K572" s="65"/>
      <c r="L572" s="65"/>
      <c r="M572" s="65"/>
      <c r="N572" s="65"/>
      <c r="P572" s="153" t="s">
        <v>69</v>
      </c>
      <c r="Q572" s="154"/>
      <c r="R572" s="154"/>
      <c r="S572" s="155"/>
    </row>
    <row r="573" spans="1:19" ht="18" customHeight="1" thickBot="1">
      <c r="A573" s="66">
        <f>Spielplan!C51</f>
        <v>119</v>
      </c>
      <c r="B573" s="67">
        <f>Spielplan!D51</f>
        <v>12</v>
      </c>
      <c r="C573" s="68">
        <f>Spielplan!B51</f>
        <v>0.5833333333333333</v>
      </c>
      <c r="D573" s="139" t="str">
        <f>$C$5</f>
        <v>H5-Einzel</v>
      </c>
      <c r="E573" s="140"/>
      <c r="F573" s="140"/>
      <c r="G573" s="140"/>
      <c r="H573" s="140"/>
      <c r="I573" s="140"/>
      <c r="J573" s="141"/>
      <c r="K573" s="69"/>
      <c r="L573" s="69"/>
      <c r="M573" s="69"/>
      <c r="N573" s="69"/>
      <c r="P573" s="157"/>
      <c r="Q573" s="158"/>
      <c r="R573" s="158"/>
      <c r="S573" s="159"/>
    </row>
    <row r="574" ht="15" customHeight="1" thickBot="1">
      <c r="A574" s="70"/>
    </row>
    <row r="575" spans="1:19" ht="16.5" customHeight="1">
      <c r="A575" s="71" t="s">
        <v>70</v>
      </c>
      <c r="B575" s="143" t="s">
        <v>71</v>
      </c>
      <c r="C575" s="144"/>
      <c r="D575" s="147"/>
      <c r="E575" s="143" t="s">
        <v>14</v>
      </c>
      <c r="F575" s="147"/>
      <c r="G575" s="143" t="s">
        <v>13</v>
      </c>
      <c r="H575" s="147"/>
      <c r="I575" s="143" t="s">
        <v>12</v>
      </c>
      <c r="J575" s="147"/>
      <c r="K575" s="143" t="s">
        <v>11</v>
      </c>
      <c r="L575" s="147"/>
      <c r="M575" s="143" t="s">
        <v>10</v>
      </c>
      <c r="N575" s="147"/>
      <c r="O575" s="143" t="s">
        <v>72</v>
      </c>
      <c r="P575" s="147"/>
      <c r="Q575" s="143" t="s">
        <v>73</v>
      </c>
      <c r="R575" s="147"/>
      <c r="S575" s="71" t="s">
        <v>16</v>
      </c>
    </row>
    <row r="576" spans="1:19" ht="30" customHeight="1">
      <c r="A576" s="72"/>
      <c r="B576" s="73" t="s">
        <v>74</v>
      </c>
      <c r="C576" s="74" t="str">
        <f>Spielplan!AF51</f>
        <v>[55] Vochezer</v>
      </c>
      <c r="D576" s="75"/>
      <c r="E576" s="8"/>
      <c r="F576" s="76"/>
      <c r="G576" s="8"/>
      <c r="H576" s="76"/>
      <c r="I576" s="8"/>
      <c r="J576" s="76"/>
      <c r="K576" s="8"/>
      <c r="L576" s="76"/>
      <c r="M576" s="8"/>
      <c r="N576" s="76"/>
      <c r="O576" s="8"/>
      <c r="P576" s="76"/>
      <c r="Q576" s="8"/>
      <c r="R576" s="76"/>
      <c r="S576" s="72"/>
    </row>
    <row r="577" spans="1:19" ht="30" customHeight="1" thickBot="1">
      <c r="A577" s="77"/>
      <c r="B577" s="78" t="s">
        <v>75</v>
      </c>
      <c r="C577" s="79" t="str">
        <f>Spielplan!AG51</f>
        <v>[48] Korbanek</v>
      </c>
      <c r="D577" s="80"/>
      <c r="E577" s="10"/>
      <c r="F577" s="81"/>
      <c r="G577" s="10"/>
      <c r="H577" s="81"/>
      <c r="I577" s="10"/>
      <c r="J577" s="81"/>
      <c r="K577" s="10"/>
      <c r="L577" s="81"/>
      <c r="M577" s="10"/>
      <c r="N577" s="81"/>
      <c r="O577" s="10"/>
      <c r="P577" s="81"/>
      <c r="Q577" s="10"/>
      <c r="R577" s="81"/>
      <c r="S577" s="77"/>
    </row>
    <row r="578" ht="15" customHeight="1" thickBot="1"/>
    <row r="579" spans="1:19" ht="16.5" customHeight="1">
      <c r="A579" s="143" t="s">
        <v>76</v>
      </c>
      <c r="B579" s="144"/>
      <c r="C579" s="144"/>
      <c r="D579" s="144"/>
      <c r="E579" s="144"/>
      <c r="F579" s="145"/>
      <c r="G579" s="146" t="s">
        <v>77</v>
      </c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7"/>
    </row>
    <row r="580" spans="1:19" ht="45" customHeight="1" thickBot="1">
      <c r="A580" s="148"/>
      <c r="B580" s="149"/>
      <c r="C580" s="149"/>
      <c r="D580" s="149"/>
      <c r="E580" s="149"/>
      <c r="F580" s="150"/>
      <c r="G580" s="151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52"/>
    </row>
    <row r="582" spans="1:19" ht="1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</row>
    <row r="583" spans="1:19" s="82" customFormat="1" ht="15" customHeight="1">
      <c r="A583" s="82" t="str">
        <f>$C$4</f>
        <v>RSC Main-Kinzig</v>
      </c>
      <c r="S583" s="83" t="str">
        <f>$C$3</f>
        <v>29.04.2006</v>
      </c>
    </row>
    <row r="584" s="82" customFormat="1" ht="15" customHeight="1">
      <c r="S584" s="83"/>
    </row>
    <row r="585" s="82" customFormat="1" ht="15" customHeight="1">
      <c r="S585" s="83"/>
    </row>
    <row r="586" s="82" customFormat="1" ht="15" customHeight="1">
      <c r="S586" s="83"/>
    </row>
    <row r="587" s="82" customFormat="1" ht="15" customHeight="1">
      <c r="S587" s="83"/>
    </row>
    <row r="589" spans="1:19" ht="20.25">
      <c r="A589" s="142" t="str">
        <f>$C$2</f>
        <v>30. Deutsche Tischtennis Einzelmeisterschaften</v>
      </c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</row>
    <row r="590" spans="1:19" ht="1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</row>
    <row r="592" spans="1:19" ht="30">
      <c r="A592" s="156" t="s">
        <v>67</v>
      </c>
      <c r="B592" s="156"/>
      <c r="C592" s="156"/>
      <c r="D592" s="156"/>
      <c r="E592" s="156"/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56"/>
      <c r="R592" s="156"/>
      <c r="S592" s="156"/>
    </row>
    <row r="593" ht="15" customHeight="1" thickBot="1"/>
    <row r="594" spans="1:19" ht="15" customHeight="1">
      <c r="A594" s="63" t="s">
        <v>68</v>
      </c>
      <c r="B594" s="64" t="s">
        <v>3</v>
      </c>
      <c r="C594" s="64" t="s">
        <v>2</v>
      </c>
      <c r="D594" s="136" t="s">
        <v>63</v>
      </c>
      <c r="E594" s="137"/>
      <c r="F594" s="137"/>
      <c r="G594" s="137"/>
      <c r="H594" s="137"/>
      <c r="I594" s="137"/>
      <c r="J594" s="138"/>
      <c r="K594" s="65"/>
      <c r="L594" s="65"/>
      <c r="M594" s="65"/>
      <c r="N594" s="65"/>
      <c r="P594" s="153" t="s">
        <v>69</v>
      </c>
      <c r="Q594" s="154"/>
      <c r="R594" s="154"/>
      <c r="S594" s="155"/>
    </row>
    <row r="595" spans="1:19" ht="18" customHeight="1" thickBot="1">
      <c r="A595" s="66">
        <f>Spielplan!C52</f>
        <v>120</v>
      </c>
      <c r="B595" s="67">
        <f>Spielplan!D52</f>
        <v>13</v>
      </c>
      <c r="C595" s="68">
        <f>Spielplan!B52</f>
        <v>0.5833333333333333</v>
      </c>
      <c r="D595" s="139" t="str">
        <f>$C$5</f>
        <v>H5-Einzel</v>
      </c>
      <c r="E595" s="140"/>
      <c r="F595" s="140"/>
      <c r="G595" s="140"/>
      <c r="H595" s="140"/>
      <c r="I595" s="140"/>
      <c r="J595" s="141"/>
      <c r="K595" s="69"/>
      <c r="L595" s="69"/>
      <c r="M595" s="69"/>
      <c r="N595" s="69"/>
      <c r="P595" s="157"/>
      <c r="Q595" s="158"/>
      <c r="R595" s="158"/>
      <c r="S595" s="159"/>
    </row>
    <row r="596" ht="15" customHeight="1" thickBot="1">
      <c r="A596" s="70"/>
    </row>
    <row r="597" spans="1:19" ht="16.5" customHeight="1">
      <c r="A597" s="71" t="s">
        <v>70</v>
      </c>
      <c r="B597" s="143" t="s">
        <v>71</v>
      </c>
      <c r="C597" s="144"/>
      <c r="D597" s="147"/>
      <c r="E597" s="143" t="s">
        <v>14</v>
      </c>
      <c r="F597" s="147"/>
      <c r="G597" s="143" t="s">
        <v>13</v>
      </c>
      <c r="H597" s="147"/>
      <c r="I597" s="143" t="s">
        <v>12</v>
      </c>
      <c r="J597" s="147"/>
      <c r="K597" s="143" t="s">
        <v>11</v>
      </c>
      <c r="L597" s="147"/>
      <c r="M597" s="143" t="s">
        <v>10</v>
      </c>
      <c r="N597" s="147"/>
      <c r="O597" s="143" t="s">
        <v>72</v>
      </c>
      <c r="P597" s="147"/>
      <c r="Q597" s="143" t="s">
        <v>73</v>
      </c>
      <c r="R597" s="147"/>
      <c r="S597" s="71" t="s">
        <v>16</v>
      </c>
    </row>
    <row r="598" spans="1:19" ht="30" customHeight="1">
      <c r="A598" s="72"/>
      <c r="B598" s="73" t="s">
        <v>74</v>
      </c>
      <c r="C598" s="74" t="str">
        <f>Spielplan!AF52</f>
        <v>[54] Siegfried</v>
      </c>
      <c r="D598" s="75"/>
      <c r="E598" s="8"/>
      <c r="F598" s="76"/>
      <c r="G598" s="8"/>
      <c r="H598" s="76"/>
      <c r="I598" s="8"/>
      <c r="J598" s="76"/>
      <c r="K598" s="8"/>
      <c r="L598" s="76"/>
      <c r="M598" s="8"/>
      <c r="N598" s="76"/>
      <c r="O598" s="8"/>
      <c r="P598" s="76"/>
      <c r="Q598" s="8"/>
      <c r="R598" s="76"/>
      <c r="S598" s="72"/>
    </row>
    <row r="599" spans="1:19" ht="30" customHeight="1" thickBot="1">
      <c r="A599" s="77"/>
      <c r="B599" s="78" t="s">
        <v>75</v>
      </c>
      <c r="C599" s="79" t="str">
        <f>Spielplan!AG52</f>
        <v>[44] Cetin</v>
      </c>
      <c r="D599" s="80"/>
      <c r="E599" s="10"/>
      <c r="F599" s="81"/>
      <c r="G599" s="10"/>
      <c r="H599" s="81"/>
      <c r="I599" s="10"/>
      <c r="J599" s="81"/>
      <c r="K599" s="10"/>
      <c r="L599" s="81"/>
      <c r="M599" s="10"/>
      <c r="N599" s="81"/>
      <c r="O599" s="10"/>
      <c r="P599" s="81"/>
      <c r="Q599" s="10"/>
      <c r="R599" s="81"/>
      <c r="S599" s="77"/>
    </row>
    <row r="600" ht="15" customHeight="1" thickBot="1"/>
    <row r="601" spans="1:19" ht="16.5" customHeight="1">
      <c r="A601" s="143" t="s">
        <v>76</v>
      </c>
      <c r="B601" s="144"/>
      <c r="C601" s="144"/>
      <c r="D601" s="144"/>
      <c r="E601" s="144"/>
      <c r="F601" s="145"/>
      <c r="G601" s="146" t="s">
        <v>77</v>
      </c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7"/>
    </row>
    <row r="602" spans="1:19" ht="45" customHeight="1" thickBot="1">
      <c r="A602" s="148"/>
      <c r="B602" s="149"/>
      <c r="C602" s="149"/>
      <c r="D602" s="149"/>
      <c r="E602" s="149"/>
      <c r="F602" s="150"/>
      <c r="G602" s="151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52"/>
    </row>
    <row r="604" spans="1:19" ht="1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</row>
    <row r="605" spans="1:19" s="82" customFormat="1" ht="15" customHeight="1">
      <c r="A605" s="82" t="str">
        <f>$C$4</f>
        <v>RSC Main-Kinzig</v>
      </c>
      <c r="S605" s="83" t="str">
        <f>$C$3</f>
        <v>29.04.2006</v>
      </c>
    </row>
  </sheetData>
  <sheetProtection password="F054" sheet="1" objects="1" scenarios="1"/>
  <mergeCells count="549">
    <mergeCell ref="A300:F300"/>
    <mergeCell ref="G300:S300"/>
    <mergeCell ref="I295:J295"/>
    <mergeCell ref="K295:L295"/>
    <mergeCell ref="M295:N295"/>
    <mergeCell ref="O295:P295"/>
    <mergeCell ref="A299:F299"/>
    <mergeCell ref="G299:S299"/>
    <mergeCell ref="P275:S275"/>
    <mergeCell ref="B277:D277"/>
    <mergeCell ref="E277:F277"/>
    <mergeCell ref="G277:H277"/>
    <mergeCell ref="I277:J277"/>
    <mergeCell ref="K277:L277"/>
    <mergeCell ref="M277:N277"/>
    <mergeCell ref="O277:P277"/>
    <mergeCell ref="Q277:R277"/>
    <mergeCell ref="A260:F260"/>
    <mergeCell ref="G260:S260"/>
    <mergeCell ref="I255:J255"/>
    <mergeCell ref="K255:L255"/>
    <mergeCell ref="M255:N255"/>
    <mergeCell ref="O255:P255"/>
    <mergeCell ref="Q237:R237"/>
    <mergeCell ref="Q255:R255"/>
    <mergeCell ref="A259:F259"/>
    <mergeCell ref="G259:S259"/>
    <mergeCell ref="I237:J237"/>
    <mergeCell ref="K237:L237"/>
    <mergeCell ref="M237:N237"/>
    <mergeCell ref="O237:P237"/>
    <mergeCell ref="P212:S212"/>
    <mergeCell ref="P213:S213"/>
    <mergeCell ref="B215:D215"/>
    <mergeCell ref="E215:F215"/>
    <mergeCell ref="G215:H215"/>
    <mergeCell ref="I215:J215"/>
    <mergeCell ref="K215:L215"/>
    <mergeCell ref="M215:N215"/>
    <mergeCell ref="O215:P215"/>
    <mergeCell ref="Q215:R215"/>
    <mergeCell ref="O197:P197"/>
    <mergeCell ref="Q197:R197"/>
    <mergeCell ref="A201:F201"/>
    <mergeCell ref="G201:S201"/>
    <mergeCell ref="G197:H197"/>
    <mergeCell ref="I197:J197"/>
    <mergeCell ref="K197:L197"/>
    <mergeCell ref="M197:N197"/>
    <mergeCell ref="B197:D197"/>
    <mergeCell ref="E197:F197"/>
    <mergeCell ref="A189:S189"/>
    <mergeCell ref="A192:S192"/>
    <mergeCell ref="P194:S194"/>
    <mergeCell ref="P195:S195"/>
    <mergeCell ref="D194:J194"/>
    <mergeCell ref="D195:J195"/>
    <mergeCell ref="P173:S173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D173:J173"/>
    <mergeCell ref="P154:S154"/>
    <mergeCell ref="P155:S155"/>
    <mergeCell ref="B157:D157"/>
    <mergeCell ref="E157:F157"/>
    <mergeCell ref="G157:H157"/>
    <mergeCell ref="I157:J157"/>
    <mergeCell ref="K157:L157"/>
    <mergeCell ref="M157:N157"/>
    <mergeCell ref="O157:P157"/>
    <mergeCell ref="Q157:R157"/>
    <mergeCell ref="Q135:R135"/>
    <mergeCell ref="A139:F139"/>
    <mergeCell ref="G139:S139"/>
    <mergeCell ref="G135:H135"/>
    <mergeCell ref="I135:J135"/>
    <mergeCell ref="K135:L135"/>
    <mergeCell ref="M135:N135"/>
    <mergeCell ref="B135:D135"/>
    <mergeCell ref="E135:F135"/>
    <mergeCell ref="P114:S114"/>
    <mergeCell ref="P115:S115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P93:S93"/>
    <mergeCell ref="B95:D95"/>
    <mergeCell ref="E95:F95"/>
    <mergeCell ref="G95:H95"/>
    <mergeCell ref="I95:J95"/>
    <mergeCell ref="K95:L95"/>
    <mergeCell ref="M95:N95"/>
    <mergeCell ref="O95:P95"/>
    <mergeCell ref="Q95:R95"/>
    <mergeCell ref="G82:S82"/>
    <mergeCell ref="A87:S87"/>
    <mergeCell ref="A90:S90"/>
    <mergeCell ref="P92:S92"/>
    <mergeCell ref="P75:S75"/>
    <mergeCell ref="B77:D77"/>
    <mergeCell ref="E77:F77"/>
    <mergeCell ref="G77:H77"/>
    <mergeCell ref="I77:J77"/>
    <mergeCell ref="K77:L77"/>
    <mergeCell ref="M77:N77"/>
    <mergeCell ref="O77:P77"/>
    <mergeCell ref="Q77:R77"/>
    <mergeCell ref="D75:J75"/>
    <mergeCell ref="K55:L55"/>
    <mergeCell ref="M55:N55"/>
    <mergeCell ref="O55:P55"/>
    <mergeCell ref="Q55:R55"/>
    <mergeCell ref="B55:D55"/>
    <mergeCell ref="E55:F55"/>
    <mergeCell ref="G55:H55"/>
    <mergeCell ref="I55:J55"/>
    <mergeCell ref="P35:S35"/>
    <mergeCell ref="B37:D37"/>
    <mergeCell ref="E37:F37"/>
    <mergeCell ref="G37:H37"/>
    <mergeCell ref="I37:J37"/>
    <mergeCell ref="K37:L37"/>
    <mergeCell ref="M37:N37"/>
    <mergeCell ref="O37:P37"/>
    <mergeCell ref="Q37:R37"/>
    <mergeCell ref="D35:J35"/>
    <mergeCell ref="A29:S29"/>
    <mergeCell ref="A32:S32"/>
    <mergeCell ref="P34:S34"/>
    <mergeCell ref="D34:J34"/>
    <mergeCell ref="P594:S594"/>
    <mergeCell ref="P595:S595"/>
    <mergeCell ref="B597:D597"/>
    <mergeCell ref="E597:F597"/>
    <mergeCell ref="G597:H597"/>
    <mergeCell ref="I597:J597"/>
    <mergeCell ref="K597:L597"/>
    <mergeCell ref="M597:N597"/>
    <mergeCell ref="O597:P597"/>
    <mergeCell ref="Q597:R597"/>
    <mergeCell ref="A580:F580"/>
    <mergeCell ref="G580:S580"/>
    <mergeCell ref="A589:S589"/>
    <mergeCell ref="A592:S592"/>
    <mergeCell ref="K557:L557"/>
    <mergeCell ref="M557:N557"/>
    <mergeCell ref="O557:P557"/>
    <mergeCell ref="B575:D575"/>
    <mergeCell ref="E575:F575"/>
    <mergeCell ref="G575:H575"/>
    <mergeCell ref="I575:J575"/>
    <mergeCell ref="K575:L575"/>
    <mergeCell ref="M575:N575"/>
    <mergeCell ref="O575:P575"/>
    <mergeCell ref="A561:F561"/>
    <mergeCell ref="G561:S561"/>
    <mergeCell ref="A562:F562"/>
    <mergeCell ref="G562:S562"/>
    <mergeCell ref="I535:J535"/>
    <mergeCell ref="K535:L535"/>
    <mergeCell ref="M535:N535"/>
    <mergeCell ref="O535:P535"/>
    <mergeCell ref="A539:F539"/>
    <mergeCell ref="G539:S539"/>
    <mergeCell ref="A540:F540"/>
    <mergeCell ref="G540:S540"/>
    <mergeCell ref="I517:J517"/>
    <mergeCell ref="K517:L517"/>
    <mergeCell ref="M517:N517"/>
    <mergeCell ref="O517:P517"/>
    <mergeCell ref="A521:F521"/>
    <mergeCell ref="G521:S521"/>
    <mergeCell ref="A522:F522"/>
    <mergeCell ref="G522:S522"/>
    <mergeCell ref="A499:F499"/>
    <mergeCell ref="G499:S499"/>
    <mergeCell ref="A500:F500"/>
    <mergeCell ref="G500:S500"/>
    <mergeCell ref="P474:S474"/>
    <mergeCell ref="P475:S475"/>
    <mergeCell ref="B477:D477"/>
    <mergeCell ref="E477:F477"/>
    <mergeCell ref="G477:H477"/>
    <mergeCell ref="I477:J477"/>
    <mergeCell ref="K477:L477"/>
    <mergeCell ref="M477:N477"/>
    <mergeCell ref="O477:P477"/>
    <mergeCell ref="Q477:R477"/>
    <mergeCell ref="P452:S452"/>
    <mergeCell ref="P453:S453"/>
    <mergeCell ref="B455:D455"/>
    <mergeCell ref="E455:F455"/>
    <mergeCell ref="G455:H455"/>
    <mergeCell ref="I455:J455"/>
    <mergeCell ref="K455:L455"/>
    <mergeCell ref="M455:N455"/>
    <mergeCell ref="O455:P455"/>
    <mergeCell ref="Q455:R455"/>
    <mergeCell ref="P435:S435"/>
    <mergeCell ref="B437:D437"/>
    <mergeCell ref="E437:F437"/>
    <mergeCell ref="G437:H437"/>
    <mergeCell ref="I437:J437"/>
    <mergeCell ref="K437:L437"/>
    <mergeCell ref="M437:N437"/>
    <mergeCell ref="O437:P437"/>
    <mergeCell ref="Q437:R437"/>
    <mergeCell ref="D435:J435"/>
    <mergeCell ref="P413:S413"/>
    <mergeCell ref="B415:D415"/>
    <mergeCell ref="E415:F415"/>
    <mergeCell ref="G415:H415"/>
    <mergeCell ref="I415:J415"/>
    <mergeCell ref="K415:L415"/>
    <mergeCell ref="M415:N415"/>
    <mergeCell ref="O415:P415"/>
    <mergeCell ref="Q415:R415"/>
    <mergeCell ref="D413:J413"/>
    <mergeCell ref="O397:P397"/>
    <mergeCell ref="Q397:R397"/>
    <mergeCell ref="A401:F401"/>
    <mergeCell ref="G401:S401"/>
    <mergeCell ref="G397:H397"/>
    <mergeCell ref="I397:J397"/>
    <mergeCell ref="K397:L397"/>
    <mergeCell ref="M397:N397"/>
    <mergeCell ref="B397:D397"/>
    <mergeCell ref="E397:F397"/>
    <mergeCell ref="P394:S394"/>
    <mergeCell ref="P395:S395"/>
    <mergeCell ref="D394:J394"/>
    <mergeCell ref="D395:J395"/>
    <mergeCell ref="A389:S389"/>
    <mergeCell ref="A392:S392"/>
    <mergeCell ref="A380:F380"/>
    <mergeCell ref="G380:S380"/>
    <mergeCell ref="A367:S367"/>
    <mergeCell ref="A370:S370"/>
    <mergeCell ref="P372:S372"/>
    <mergeCell ref="P373:S373"/>
    <mergeCell ref="D372:J372"/>
    <mergeCell ref="D373:J373"/>
    <mergeCell ref="P354:S354"/>
    <mergeCell ref="P355:S355"/>
    <mergeCell ref="O357:P357"/>
    <mergeCell ref="Q357:R357"/>
    <mergeCell ref="P332:S332"/>
    <mergeCell ref="P333:S333"/>
    <mergeCell ref="B335:D335"/>
    <mergeCell ref="E335:F335"/>
    <mergeCell ref="G335:H335"/>
    <mergeCell ref="I335:J335"/>
    <mergeCell ref="K335:L335"/>
    <mergeCell ref="M335:N335"/>
    <mergeCell ref="O335:P335"/>
    <mergeCell ref="Q335:R335"/>
    <mergeCell ref="A327:S327"/>
    <mergeCell ref="C4:D4"/>
    <mergeCell ref="Q317:R317"/>
    <mergeCell ref="P314:S314"/>
    <mergeCell ref="P315:S315"/>
    <mergeCell ref="A312:S312"/>
    <mergeCell ref="B317:D317"/>
    <mergeCell ref="B15:D15"/>
    <mergeCell ref="E15:F15"/>
    <mergeCell ref="G15:H15"/>
    <mergeCell ref="C3:D3"/>
    <mergeCell ref="C5:D5"/>
    <mergeCell ref="I15:J15"/>
    <mergeCell ref="K15:L15"/>
    <mergeCell ref="M15:N15"/>
    <mergeCell ref="O15:P15"/>
    <mergeCell ref="Q15:R15"/>
    <mergeCell ref="A20:F20"/>
    <mergeCell ref="A19:F19"/>
    <mergeCell ref="G19:S19"/>
    <mergeCell ref="G20:S20"/>
    <mergeCell ref="A290:S290"/>
    <mergeCell ref="P292:S292"/>
    <mergeCell ref="P293:S293"/>
    <mergeCell ref="B295:D295"/>
    <mergeCell ref="E295:F295"/>
    <mergeCell ref="G295:H295"/>
    <mergeCell ref="Q295:R295"/>
    <mergeCell ref="A269:S269"/>
    <mergeCell ref="A272:S272"/>
    <mergeCell ref="A250:S250"/>
    <mergeCell ref="P252:S252"/>
    <mergeCell ref="P253:S253"/>
    <mergeCell ref="B255:D255"/>
    <mergeCell ref="E255:F255"/>
    <mergeCell ref="G255:H255"/>
    <mergeCell ref="D252:J252"/>
    <mergeCell ref="D253:J253"/>
    <mergeCell ref="G220:S220"/>
    <mergeCell ref="A247:S247"/>
    <mergeCell ref="A241:F241"/>
    <mergeCell ref="G241:S241"/>
    <mergeCell ref="A242:F242"/>
    <mergeCell ref="G242:S242"/>
    <mergeCell ref="P235:S235"/>
    <mergeCell ref="B237:D237"/>
    <mergeCell ref="E237:F237"/>
    <mergeCell ref="G237:H237"/>
    <mergeCell ref="A207:S207"/>
    <mergeCell ref="A210:S210"/>
    <mergeCell ref="A202:F202"/>
    <mergeCell ref="G202:S202"/>
    <mergeCell ref="A179:F179"/>
    <mergeCell ref="G179:S179"/>
    <mergeCell ref="A180:F180"/>
    <mergeCell ref="G180:S180"/>
    <mergeCell ref="A170:S170"/>
    <mergeCell ref="P172:S172"/>
    <mergeCell ref="A167:S167"/>
    <mergeCell ref="A161:F161"/>
    <mergeCell ref="G161:S161"/>
    <mergeCell ref="A162:F162"/>
    <mergeCell ref="G162:S162"/>
    <mergeCell ref="G121:S121"/>
    <mergeCell ref="A152:S152"/>
    <mergeCell ref="A140:F140"/>
    <mergeCell ref="G140:S140"/>
    <mergeCell ref="A149:S149"/>
    <mergeCell ref="A127:S127"/>
    <mergeCell ref="A130:S130"/>
    <mergeCell ref="P132:S132"/>
    <mergeCell ref="P133:S133"/>
    <mergeCell ref="O135:P135"/>
    <mergeCell ref="A112:S112"/>
    <mergeCell ref="A81:F81"/>
    <mergeCell ref="G81:S81"/>
    <mergeCell ref="D92:J92"/>
    <mergeCell ref="D93:J93"/>
    <mergeCell ref="A99:F99"/>
    <mergeCell ref="G99:S99"/>
    <mergeCell ref="A100:F100"/>
    <mergeCell ref="G100:S100"/>
    <mergeCell ref="A82:F82"/>
    <mergeCell ref="A602:F602"/>
    <mergeCell ref="G602:S602"/>
    <mergeCell ref="A7:S7"/>
    <mergeCell ref="A10:S10"/>
    <mergeCell ref="P12:S12"/>
    <mergeCell ref="P13:S13"/>
    <mergeCell ref="P74:S74"/>
    <mergeCell ref="A59:F59"/>
    <mergeCell ref="G59:S59"/>
    <mergeCell ref="A41:F41"/>
    <mergeCell ref="A601:F601"/>
    <mergeCell ref="G601:S601"/>
    <mergeCell ref="G41:S41"/>
    <mergeCell ref="D74:J74"/>
    <mergeCell ref="A60:F60"/>
    <mergeCell ref="G60:S60"/>
    <mergeCell ref="A69:S69"/>
    <mergeCell ref="A72:S72"/>
    <mergeCell ref="A579:F579"/>
    <mergeCell ref="G579:S579"/>
    <mergeCell ref="A567:S567"/>
    <mergeCell ref="A570:S570"/>
    <mergeCell ref="P572:S572"/>
    <mergeCell ref="P573:S573"/>
    <mergeCell ref="D572:J572"/>
    <mergeCell ref="D573:J573"/>
    <mergeCell ref="Q575:R575"/>
    <mergeCell ref="A552:S552"/>
    <mergeCell ref="P554:S554"/>
    <mergeCell ref="P555:S555"/>
    <mergeCell ref="B557:D557"/>
    <mergeCell ref="E557:F557"/>
    <mergeCell ref="G557:H557"/>
    <mergeCell ref="D554:J554"/>
    <mergeCell ref="D555:J555"/>
    <mergeCell ref="Q557:R557"/>
    <mergeCell ref="I557:J557"/>
    <mergeCell ref="A549:S549"/>
    <mergeCell ref="A530:S530"/>
    <mergeCell ref="P532:S532"/>
    <mergeCell ref="P533:S533"/>
    <mergeCell ref="B535:D535"/>
    <mergeCell ref="E535:F535"/>
    <mergeCell ref="G535:H535"/>
    <mergeCell ref="D532:J532"/>
    <mergeCell ref="D533:J533"/>
    <mergeCell ref="Q535:R535"/>
    <mergeCell ref="A527:S527"/>
    <mergeCell ref="A512:S512"/>
    <mergeCell ref="P514:S514"/>
    <mergeCell ref="P515:S515"/>
    <mergeCell ref="B517:D517"/>
    <mergeCell ref="E517:F517"/>
    <mergeCell ref="G517:H517"/>
    <mergeCell ref="D514:J514"/>
    <mergeCell ref="D515:J515"/>
    <mergeCell ref="Q517:R517"/>
    <mergeCell ref="A509:S509"/>
    <mergeCell ref="A490:S490"/>
    <mergeCell ref="P492:S492"/>
    <mergeCell ref="P493:S493"/>
    <mergeCell ref="B495:D495"/>
    <mergeCell ref="E495:F495"/>
    <mergeCell ref="G495:H495"/>
    <mergeCell ref="D492:J492"/>
    <mergeCell ref="D493:J493"/>
    <mergeCell ref="Q495:R495"/>
    <mergeCell ref="A487:S487"/>
    <mergeCell ref="A481:F481"/>
    <mergeCell ref="G481:S481"/>
    <mergeCell ref="A482:F482"/>
    <mergeCell ref="G482:S482"/>
    <mergeCell ref="I495:J495"/>
    <mergeCell ref="K495:L495"/>
    <mergeCell ref="M495:N495"/>
    <mergeCell ref="O495:P495"/>
    <mergeCell ref="A447:S447"/>
    <mergeCell ref="A450:S450"/>
    <mergeCell ref="A441:F441"/>
    <mergeCell ref="G441:S441"/>
    <mergeCell ref="A442:F442"/>
    <mergeCell ref="G442:S442"/>
    <mergeCell ref="A432:S432"/>
    <mergeCell ref="P434:S434"/>
    <mergeCell ref="A429:S429"/>
    <mergeCell ref="A419:F419"/>
    <mergeCell ref="G419:S419"/>
    <mergeCell ref="A420:F420"/>
    <mergeCell ref="G420:S420"/>
    <mergeCell ref="D434:J434"/>
    <mergeCell ref="A410:S410"/>
    <mergeCell ref="P412:S412"/>
    <mergeCell ref="A407:S407"/>
    <mergeCell ref="A402:F402"/>
    <mergeCell ref="G402:S402"/>
    <mergeCell ref="D412:J412"/>
    <mergeCell ref="A379:F379"/>
    <mergeCell ref="G379:S379"/>
    <mergeCell ref="G375:H375"/>
    <mergeCell ref="I375:J375"/>
    <mergeCell ref="K375:L375"/>
    <mergeCell ref="M375:N375"/>
    <mergeCell ref="B375:D375"/>
    <mergeCell ref="E375:F375"/>
    <mergeCell ref="O375:P375"/>
    <mergeCell ref="Q375:R375"/>
    <mergeCell ref="A362:F362"/>
    <mergeCell ref="G362:S362"/>
    <mergeCell ref="B357:D357"/>
    <mergeCell ref="E357:F357"/>
    <mergeCell ref="A361:F361"/>
    <mergeCell ref="G361:S361"/>
    <mergeCell ref="G357:H357"/>
    <mergeCell ref="I357:J357"/>
    <mergeCell ref="K357:L357"/>
    <mergeCell ref="M357:N357"/>
    <mergeCell ref="A330:S330"/>
    <mergeCell ref="A5:B5"/>
    <mergeCell ref="A3:B3"/>
    <mergeCell ref="A4:B4"/>
    <mergeCell ref="K317:L317"/>
    <mergeCell ref="M317:N317"/>
    <mergeCell ref="A321:F321"/>
    <mergeCell ref="A322:F322"/>
    <mergeCell ref="G321:S321"/>
    <mergeCell ref="G322:S322"/>
    <mergeCell ref="A2:B2"/>
    <mergeCell ref="A1:D1"/>
    <mergeCell ref="G317:H317"/>
    <mergeCell ref="I317:J317"/>
    <mergeCell ref="A309:S309"/>
    <mergeCell ref="E317:F317"/>
    <mergeCell ref="O317:P317"/>
    <mergeCell ref="D314:J314"/>
    <mergeCell ref="D315:J315"/>
    <mergeCell ref="C2:D2"/>
    <mergeCell ref="D332:J332"/>
    <mergeCell ref="D333:J333"/>
    <mergeCell ref="D354:J354"/>
    <mergeCell ref="D355:J355"/>
    <mergeCell ref="A339:F339"/>
    <mergeCell ref="G339:S339"/>
    <mergeCell ref="A340:F340"/>
    <mergeCell ref="G340:S340"/>
    <mergeCell ref="A349:S349"/>
    <mergeCell ref="A352:S352"/>
    <mergeCell ref="A472:S472"/>
    <mergeCell ref="A459:F459"/>
    <mergeCell ref="G459:S459"/>
    <mergeCell ref="A460:F460"/>
    <mergeCell ref="G460:S460"/>
    <mergeCell ref="D594:J594"/>
    <mergeCell ref="D595:J595"/>
    <mergeCell ref="D12:J12"/>
    <mergeCell ref="D13:J13"/>
    <mergeCell ref="A109:S109"/>
    <mergeCell ref="D452:J452"/>
    <mergeCell ref="D453:J453"/>
    <mergeCell ref="D474:J474"/>
    <mergeCell ref="D475:J475"/>
    <mergeCell ref="A469:S469"/>
    <mergeCell ref="D52:J52"/>
    <mergeCell ref="D53:J53"/>
    <mergeCell ref="A42:F42"/>
    <mergeCell ref="G42:S42"/>
    <mergeCell ref="A47:S47"/>
    <mergeCell ref="A50:S50"/>
    <mergeCell ref="P52:S52"/>
    <mergeCell ref="P53:S53"/>
    <mergeCell ref="D155:J155"/>
    <mergeCell ref="D154:J154"/>
    <mergeCell ref="D172:J172"/>
    <mergeCell ref="D114:J114"/>
    <mergeCell ref="D115:J115"/>
    <mergeCell ref="D132:J132"/>
    <mergeCell ref="D133:J133"/>
    <mergeCell ref="A122:F122"/>
    <mergeCell ref="G122:S122"/>
    <mergeCell ref="A121:F121"/>
    <mergeCell ref="D212:J212"/>
    <mergeCell ref="D213:J213"/>
    <mergeCell ref="D234:J234"/>
    <mergeCell ref="D235:J235"/>
    <mergeCell ref="A232:S232"/>
    <mergeCell ref="P234:S234"/>
    <mergeCell ref="A229:S229"/>
    <mergeCell ref="A219:F219"/>
    <mergeCell ref="G219:S219"/>
    <mergeCell ref="A220:F220"/>
    <mergeCell ref="D274:J274"/>
    <mergeCell ref="D275:J275"/>
    <mergeCell ref="D292:J292"/>
    <mergeCell ref="D293:J293"/>
    <mergeCell ref="A287:S287"/>
    <mergeCell ref="A281:F281"/>
    <mergeCell ref="G281:S281"/>
    <mergeCell ref="A282:F282"/>
    <mergeCell ref="G282:S282"/>
    <mergeCell ref="P274:S274"/>
  </mergeCells>
  <printOptions horizontalCentered="1" vertic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6"/>
  <sheetViews>
    <sheetView workbookViewId="0" topLeftCell="A1">
      <selection activeCell="C9" sqref="C9"/>
    </sheetView>
  </sheetViews>
  <sheetFormatPr defaultColWidth="11.421875" defaultRowHeight="15" customHeight="1"/>
  <cols>
    <col min="1" max="1" width="7.140625" style="1" customWidth="1"/>
    <col min="2" max="2" width="5.140625" style="1" customWidth="1"/>
    <col min="3" max="3" width="10.140625" style="1" bestFit="1" customWidth="1"/>
    <col min="4" max="4" width="22.7109375" style="1" customWidth="1"/>
    <col min="5" max="5" width="2.7109375" style="1" customWidth="1"/>
    <col min="6" max="6" width="4.7109375" style="1" customWidth="1"/>
    <col min="7" max="7" width="2.7109375" style="1" customWidth="1"/>
    <col min="8" max="8" width="4.7109375" style="1" customWidth="1"/>
    <col min="9" max="9" width="2.7109375" style="1" customWidth="1"/>
    <col min="10" max="10" width="4.7109375" style="1" customWidth="1"/>
    <col min="11" max="11" width="2.7109375" style="1" customWidth="1"/>
    <col min="12" max="12" width="4.7109375" style="1" customWidth="1"/>
    <col min="13" max="13" width="2.7109375" style="1" customWidth="1"/>
    <col min="14" max="14" width="4.7109375" style="1" customWidth="1"/>
    <col min="15" max="15" width="2.7109375" style="1" customWidth="1"/>
    <col min="16" max="16" width="4.7109375" style="1" customWidth="1"/>
    <col min="17" max="17" width="2.7109375" style="1" customWidth="1"/>
    <col min="18" max="18" width="4.7109375" style="1" customWidth="1"/>
    <col min="19" max="19" width="5.8515625" style="1" bestFit="1" customWidth="1"/>
    <col min="20" max="16384" width="11.421875" style="1" customWidth="1"/>
  </cols>
  <sheetData>
    <row r="1" spans="1:4" ht="15" customHeight="1">
      <c r="A1" s="161" t="s">
        <v>61</v>
      </c>
      <c r="B1" s="161"/>
      <c r="C1" s="161"/>
      <c r="D1" s="161"/>
    </row>
    <row r="2" spans="1:4" ht="15" customHeight="1">
      <c r="A2" s="160" t="s">
        <v>62</v>
      </c>
      <c r="B2" s="160"/>
      <c r="C2" s="162" t="s">
        <v>95</v>
      </c>
      <c r="D2" s="163"/>
    </row>
    <row r="3" spans="1:4" ht="15" customHeight="1">
      <c r="A3" s="160" t="s">
        <v>64</v>
      </c>
      <c r="B3" s="160"/>
      <c r="C3" s="164" t="s">
        <v>96</v>
      </c>
      <c r="D3" s="165"/>
    </row>
    <row r="4" spans="1:4" ht="15" customHeight="1">
      <c r="A4" s="160" t="s">
        <v>65</v>
      </c>
      <c r="B4" s="160"/>
      <c r="C4" s="166" t="s">
        <v>97</v>
      </c>
      <c r="D4" s="167"/>
    </row>
    <row r="5" spans="1:4" ht="15" customHeight="1">
      <c r="A5" s="160" t="s">
        <v>66</v>
      </c>
      <c r="B5" s="160"/>
      <c r="C5" s="162" t="s">
        <v>78</v>
      </c>
      <c r="D5" s="163"/>
    </row>
    <row r="8" spans="1:19" ht="20.25">
      <c r="A8" s="142" t="str">
        <f>$C$2</f>
        <v>30. Deutsche Tischtennis Einzelmeisterschaften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19" ht="1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1" spans="1:19" ht="30">
      <c r="A11" s="156" t="s">
        <v>67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ht="15" customHeight="1" thickBot="1"/>
    <row r="13" spans="1:19" ht="15" customHeight="1">
      <c r="A13" s="63" t="s">
        <v>68</v>
      </c>
      <c r="B13" s="64" t="s">
        <v>3</v>
      </c>
      <c r="C13" s="64" t="s">
        <v>2</v>
      </c>
      <c r="D13" s="136" t="s">
        <v>63</v>
      </c>
      <c r="E13" s="137"/>
      <c r="F13" s="137"/>
      <c r="G13" s="137"/>
      <c r="H13" s="137"/>
      <c r="I13" s="137"/>
      <c r="J13" s="138"/>
      <c r="K13" s="65"/>
      <c r="L13" s="65"/>
      <c r="M13" s="65"/>
      <c r="N13" s="65"/>
      <c r="P13" s="153" t="s">
        <v>69</v>
      </c>
      <c r="Q13" s="154"/>
      <c r="R13" s="154"/>
      <c r="S13" s="155"/>
    </row>
    <row r="14" spans="1:19" ht="18" customHeight="1" thickBot="1">
      <c r="A14" s="66" t="s">
        <v>79</v>
      </c>
      <c r="B14" s="67" t="str">
        <f>RIGHT(Endrunde!E7,LEN(Endrunde!E7)-6)</f>
        <v>12</v>
      </c>
      <c r="C14" s="68" t="str">
        <f>LEFT(Endrunde!A7,5)</f>
        <v>15:30</v>
      </c>
      <c r="D14" s="139" t="str">
        <f>$C$5</f>
        <v>H5-Einzel</v>
      </c>
      <c r="E14" s="140"/>
      <c r="F14" s="140"/>
      <c r="G14" s="140"/>
      <c r="H14" s="140"/>
      <c r="I14" s="140"/>
      <c r="J14" s="141"/>
      <c r="K14" s="69"/>
      <c r="L14" s="69"/>
      <c r="M14" s="69"/>
      <c r="N14" s="69"/>
      <c r="P14" s="157"/>
      <c r="Q14" s="158"/>
      <c r="R14" s="158"/>
      <c r="S14" s="159"/>
    </row>
    <row r="15" ht="15" customHeight="1" thickBot="1">
      <c r="A15" s="70"/>
    </row>
    <row r="16" spans="1:19" ht="16.5" customHeight="1">
      <c r="A16" s="71" t="s">
        <v>70</v>
      </c>
      <c r="B16" s="143" t="s">
        <v>71</v>
      </c>
      <c r="C16" s="144"/>
      <c r="D16" s="147"/>
      <c r="E16" s="143" t="s">
        <v>14</v>
      </c>
      <c r="F16" s="147"/>
      <c r="G16" s="143" t="s">
        <v>13</v>
      </c>
      <c r="H16" s="147"/>
      <c r="I16" s="143" t="s">
        <v>12</v>
      </c>
      <c r="J16" s="147"/>
      <c r="K16" s="143" t="s">
        <v>11</v>
      </c>
      <c r="L16" s="147"/>
      <c r="M16" s="143" t="s">
        <v>10</v>
      </c>
      <c r="N16" s="147"/>
      <c r="O16" s="143" t="s">
        <v>72</v>
      </c>
      <c r="P16" s="147"/>
      <c r="Q16" s="143" t="s">
        <v>73</v>
      </c>
      <c r="R16" s="147"/>
      <c r="S16" s="71" t="s">
        <v>16</v>
      </c>
    </row>
    <row r="17" spans="1:19" ht="30" customHeight="1">
      <c r="A17" s="72"/>
      <c r="B17" s="73" t="s">
        <v>74</v>
      </c>
      <c r="C17" s="74" t="str">
        <f>Endrunde!A6</f>
        <v>[49] Kotschenreuther, Sebastian</v>
      </c>
      <c r="D17" s="75"/>
      <c r="E17" s="8"/>
      <c r="F17" s="76"/>
      <c r="G17" s="8"/>
      <c r="H17" s="76"/>
      <c r="I17" s="8"/>
      <c r="J17" s="76"/>
      <c r="K17" s="8"/>
      <c r="L17" s="76"/>
      <c r="M17" s="8"/>
      <c r="N17" s="76"/>
      <c r="O17" s="8"/>
      <c r="P17" s="76"/>
      <c r="Q17" s="8"/>
      <c r="R17" s="76"/>
      <c r="S17" s="72"/>
    </row>
    <row r="18" spans="1:19" ht="30" customHeight="1" thickBot="1">
      <c r="A18" s="77"/>
      <c r="B18" s="78" t="s">
        <v>75</v>
      </c>
      <c r="C18" s="79" t="str">
        <f>Endrunde!A8</f>
        <v>[53] Schulz, Sven</v>
      </c>
      <c r="D18" s="80"/>
      <c r="E18" s="10"/>
      <c r="F18" s="81"/>
      <c r="G18" s="10"/>
      <c r="H18" s="81"/>
      <c r="I18" s="10"/>
      <c r="J18" s="81"/>
      <c r="K18" s="10"/>
      <c r="L18" s="81"/>
      <c r="M18" s="10"/>
      <c r="N18" s="81"/>
      <c r="O18" s="10"/>
      <c r="P18" s="81"/>
      <c r="Q18" s="10"/>
      <c r="R18" s="81"/>
      <c r="S18" s="77"/>
    </row>
    <row r="19" ht="15" customHeight="1" thickBot="1"/>
    <row r="20" spans="1:19" ht="16.5" customHeight="1">
      <c r="A20" s="143" t="s">
        <v>76</v>
      </c>
      <c r="B20" s="144"/>
      <c r="C20" s="144"/>
      <c r="D20" s="144"/>
      <c r="E20" s="144"/>
      <c r="F20" s="145"/>
      <c r="G20" s="146" t="s">
        <v>77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7"/>
    </row>
    <row r="21" spans="1:19" ht="45" customHeight="1" thickBot="1">
      <c r="A21" s="148"/>
      <c r="B21" s="149"/>
      <c r="C21" s="149"/>
      <c r="D21" s="149"/>
      <c r="E21" s="149"/>
      <c r="F21" s="150"/>
      <c r="G21" s="151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52"/>
    </row>
    <row r="23" spans="1:19" ht="1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s="82" customFormat="1" ht="15" customHeight="1">
      <c r="A24" s="82" t="str">
        <f>$C$4</f>
        <v>RSC Main-Kinzig</v>
      </c>
      <c r="S24" s="83" t="str">
        <f>$C$3</f>
        <v>29.04.2006</v>
      </c>
    </row>
    <row r="30" spans="1:19" ht="20.25">
      <c r="A30" s="142" t="str">
        <f>$C$2</f>
        <v>30. Deutsche Tischtennis Einzelmeisterschaften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</row>
    <row r="31" spans="1:19" ht="1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3" spans="1:19" ht="30">
      <c r="A33" s="156" t="s">
        <v>67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</row>
    <row r="34" ht="15" customHeight="1" thickBot="1"/>
    <row r="35" spans="1:19" ht="15" customHeight="1">
      <c r="A35" s="63" t="s">
        <v>68</v>
      </c>
      <c r="B35" s="64" t="s">
        <v>3</v>
      </c>
      <c r="C35" s="64" t="s">
        <v>2</v>
      </c>
      <c r="D35" s="136" t="s">
        <v>63</v>
      </c>
      <c r="E35" s="137"/>
      <c r="F35" s="137"/>
      <c r="G35" s="137"/>
      <c r="H35" s="137"/>
      <c r="I35" s="137"/>
      <c r="J35" s="138"/>
      <c r="K35" s="65"/>
      <c r="L35" s="65"/>
      <c r="M35" s="65"/>
      <c r="N35" s="65"/>
      <c r="P35" s="153" t="s">
        <v>69</v>
      </c>
      <c r="Q35" s="154"/>
      <c r="R35" s="154"/>
      <c r="S35" s="155"/>
    </row>
    <row r="36" spans="1:19" ht="18" customHeight="1" thickBot="1">
      <c r="A36" s="66" t="s">
        <v>80</v>
      </c>
      <c r="B36" s="67" t="str">
        <f>RIGHT(Endrunde!E11,LEN(Endrunde!E11)-6)</f>
        <v>13</v>
      </c>
      <c r="C36" s="68" t="str">
        <f>LEFT(Endrunde!A11,5)</f>
        <v>15:30</v>
      </c>
      <c r="D36" s="139" t="str">
        <f>$C$5</f>
        <v>H5-Einzel</v>
      </c>
      <c r="E36" s="140"/>
      <c r="F36" s="140"/>
      <c r="G36" s="140"/>
      <c r="H36" s="140"/>
      <c r="I36" s="140"/>
      <c r="J36" s="141"/>
      <c r="K36" s="69"/>
      <c r="L36" s="69"/>
      <c r="M36" s="69"/>
      <c r="N36" s="69"/>
      <c r="P36" s="157"/>
      <c r="Q36" s="158"/>
      <c r="R36" s="158"/>
      <c r="S36" s="159"/>
    </row>
    <row r="37" ht="15" customHeight="1" thickBot="1">
      <c r="A37" s="70"/>
    </row>
    <row r="38" spans="1:19" ht="16.5" customHeight="1">
      <c r="A38" s="71" t="s">
        <v>70</v>
      </c>
      <c r="B38" s="143" t="s">
        <v>71</v>
      </c>
      <c r="C38" s="144"/>
      <c r="D38" s="147"/>
      <c r="E38" s="143" t="s">
        <v>14</v>
      </c>
      <c r="F38" s="147"/>
      <c r="G38" s="143" t="s">
        <v>13</v>
      </c>
      <c r="H38" s="147"/>
      <c r="I38" s="143" t="s">
        <v>12</v>
      </c>
      <c r="J38" s="147"/>
      <c r="K38" s="143" t="s">
        <v>11</v>
      </c>
      <c r="L38" s="147"/>
      <c r="M38" s="143" t="s">
        <v>10</v>
      </c>
      <c r="N38" s="147"/>
      <c r="O38" s="143" t="s">
        <v>72</v>
      </c>
      <c r="P38" s="147"/>
      <c r="Q38" s="143" t="s">
        <v>73</v>
      </c>
      <c r="R38" s="147"/>
      <c r="S38" s="71" t="s">
        <v>16</v>
      </c>
    </row>
    <row r="39" spans="1:19" ht="30" customHeight="1">
      <c r="A39" s="72"/>
      <c r="B39" s="73" t="s">
        <v>74</v>
      </c>
      <c r="C39" s="74" t="str">
        <f>Endrunde!A10</f>
        <v>[44] Cetin, Selcuk</v>
      </c>
      <c r="D39" s="75"/>
      <c r="E39" s="8"/>
      <c r="F39" s="76"/>
      <c r="G39" s="8"/>
      <c r="H39" s="76"/>
      <c r="I39" s="8"/>
      <c r="J39" s="76"/>
      <c r="K39" s="8"/>
      <c r="L39" s="76"/>
      <c r="M39" s="8"/>
      <c r="N39" s="76"/>
      <c r="O39" s="8"/>
      <c r="P39" s="76"/>
      <c r="Q39" s="8"/>
      <c r="R39" s="76"/>
      <c r="S39" s="72"/>
    </row>
    <row r="40" spans="1:19" ht="30" customHeight="1" thickBot="1">
      <c r="A40" s="77"/>
      <c r="B40" s="78" t="s">
        <v>75</v>
      </c>
      <c r="C40" s="79" t="str">
        <f>Endrunde!A12</f>
        <v>[46] Gosemann, Heiko</v>
      </c>
      <c r="D40" s="80"/>
      <c r="E40" s="10"/>
      <c r="F40" s="81"/>
      <c r="G40" s="10"/>
      <c r="H40" s="81"/>
      <c r="I40" s="10"/>
      <c r="J40" s="81"/>
      <c r="K40" s="10"/>
      <c r="L40" s="81"/>
      <c r="M40" s="10"/>
      <c r="N40" s="81"/>
      <c r="O40" s="10"/>
      <c r="P40" s="81"/>
      <c r="Q40" s="10"/>
      <c r="R40" s="81"/>
      <c r="S40" s="77"/>
    </row>
    <row r="41" ht="15" customHeight="1" thickBot="1"/>
    <row r="42" spans="1:19" ht="16.5" customHeight="1">
      <c r="A42" s="143" t="s">
        <v>76</v>
      </c>
      <c r="B42" s="144"/>
      <c r="C42" s="144"/>
      <c r="D42" s="144"/>
      <c r="E42" s="144"/>
      <c r="F42" s="145"/>
      <c r="G42" s="146" t="s">
        <v>77</v>
      </c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7"/>
    </row>
    <row r="43" spans="1:19" ht="45" customHeight="1" thickBot="1">
      <c r="A43" s="148"/>
      <c r="B43" s="149"/>
      <c r="C43" s="149"/>
      <c r="D43" s="149"/>
      <c r="E43" s="149"/>
      <c r="F43" s="150"/>
      <c r="G43" s="151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52"/>
    </row>
    <row r="45" spans="1:19" ht="1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19" s="82" customFormat="1" ht="15" customHeight="1">
      <c r="A46" s="82" t="str">
        <f>$C$4</f>
        <v>RSC Main-Kinzig</v>
      </c>
      <c r="S46" s="83" t="str">
        <f>$C$3</f>
        <v>29.04.2006</v>
      </c>
    </row>
    <row r="48" spans="1:19" ht="20.25">
      <c r="A48" s="142" t="str">
        <f>$C$2</f>
        <v>30. Deutsche Tischtennis Einzelmeisterschaften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</row>
    <row r="49" spans="1:19" ht="1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1" spans="1:19" ht="30">
      <c r="A51" s="156" t="s">
        <v>67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</row>
    <row r="52" ht="15" customHeight="1" thickBot="1"/>
    <row r="53" spans="1:19" ht="15" customHeight="1">
      <c r="A53" s="63" t="s">
        <v>68</v>
      </c>
      <c r="B53" s="64" t="s">
        <v>3</v>
      </c>
      <c r="C53" s="64" t="s">
        <v>2</v>
      </c>
      <c r="D53" s="136" t="s">
        <v>63</v>
      </c>
      <c r="E53" s="137"/>
      <c r="F53" s="137"/>
      <c r="G53" s="137"/>
      <c r="H53" s="137"/>
      <c r="I53" s="137"/>
      <c r="J53" s="138"/>
      <c r="K53" s="65"/>
      <c r="L53" s="65"/>
      <c r="M53" s="65"/>
      <c r="N53" s="65"/>
      <c r="P53" s="153" t="s">
        <v>69</v>
      </c>
      <c r="Q53" s="154"/>
      <c r="R53" s="154"/>
      <c r="S53" s="155"/>
    </row>
    <row r="54" spans="1:19" ht="18" customHeight="1" thickBot="1">
      <c r="A54" s="66" t="s">
        <v>81</v>
      </c>
      <c r="B54" s="67" t="str">
        <f>RIGHT(Endrunde!E23,LEN(Endrunde!E23)-6)</f>
        <v>11</v>
      </c>
      <c r="C54" s="68" t="str">
        <f>LEFT(Endrunde!A23,5)</f>
        <v>15:00</v>
      </c>
      <c r="D54" s="139" t="str">
        <f>$C$5</f>
        <v>H5-Einzel</v>
      </c>
      <c r="E54" s="140"/>
      <c r="F54" s="140"/>
      <c r="G54" s="140"/>
      <c r="H54" s="140"/>
      <c r="I54" s="140"/>
      <c r="J54" s="141"/>
      <c r="K54" s="69"/>
      <c r="L54" s="69"/>
      <c r="M54" s="69"/>
      <c r="N54" s="69"/>
      <c r="P54" s="157"/>
      <c r="Q54" s="158"/>
      <c r="R54" s="158"/>
      <c r="S54" s="159"/>
    </row>
    <row r="55" ht="15" customHeight="1" thickBot="1">
      <c r="A55" s="70"/>
    </row>
    <row r="56" spans="1:19" ht="16.5" customHeight="1">
      <c r="A56" s="71" t="s">
        <v>70</v>
      </c>
      <c r="B56" s="143" t="s">
        <v>71</v>
      </c>
      <c r="C56" s="144"/>
      <c r="D56" s="147"/>
      <c r="E56" s="143" t="s">
        <v>14</v>
      </c>
      <c r="F56" s="147"/>
      <c r="G56" s="143" t="s">
        <v>13</v>
      </c>
      <c r="H56" s="147"/>
      <c r="I56" s="143" t="s">
        <v>12</v>
      </c>
      <c r="J56" s="147"/>
      <c r="K56" s="143" t="s">
        <v>11</v>
      </c>
      <c r="L56" s="147"/>
      <c r="M56" s="143" t="s">
        <v>10</v>
      </c>
      <c r="N56" s="147"/>
      <c r="O56" s="143" t="s">
        <v>72</v>
      </c>
      <c r="P56" s="147"/>
      <c r="Q56" s="143" t="s">
        <v>73</v>
      </c>
      <c r="R56" s="147"/>
      <c r="S56" s="71" t="s">
        <v>16</v>
      </c>
    </row>
    <row r="57" spans="1:19" ht="30" customHeight="1">
      <c r="A57" s="72"/>
      <c r="B57" s="73" t="s">
        <v>74</v>
      </c>
      <c r="C57" s="74" t="str">
        <f>Endrunde!A22</f>
        <v>[45] Didion, Jörg</v>
      </c>
      <c r="D57" s="75"/>
      <c r="E57" s="8"/>
      <c r="F57" s="76"/>
      <c r="G57" s="8"/>
      <c r="H57" s="76"/>
      <c r="I57" s="8"/>
      <c r="J57" s="76"/>
      <c r="K57" s="8"/>
      <c r="L57" s="76"/>
      <c r="M57" s="8"/>
      <c r="N57" s="76"/>
      <c r="O57" s="8"/>
      <c r="P57" s="76"/>
      <c r="Q57" s="8"/>
      <c r="R57" s="76"/>
      <c r="S57" s="72"/>
    </row>
    <row r="58" spans="1:19" ht="30" customHeight="1" thickBot="1">
      <c r="A58" s="77"/>
      <c r="B58" s="78" t="s">
        <v>75</v>
      </c>
      <c r="C58" s="79" t="str">
        <f>Endrunde!A24</f>
        <v>[55] Vochezer, Reinhard</v>
      </c>
      <c r="D58" s="80"/>
      <c r="E58" s="10"/>
      <c r="F58" s="81"/>
      <c r="G58" s="10"/>
      <c r="H58" s="81"/>
      <c r="I58" s="10"/>
      <c r="J58" s="81"/>
      <c r="K58" s="10"/>
      <c r="L58" s="81"/>
      <c r="M58" s="10"/>
      <c r="N58" s="81"/>
      <c r="O58" s="10"/>
      <c r="P58" s="81"/>
      <c r="Q58" s="10"/>
      <c r="R58" s="81"/>
      <c r="S58" s="77"/>
    </row>
    <row r="59" ht="15" customHeight="1" thickBot="1"/>
    <row r="60" spans="1:19" ht="16.5" customHeight="1">
      <c r="A60" s="143" t="s">
        <v>76</v>
      </c>
      <c r="B60" s="144"/>
      <c r="C60" s="144"/>
      <c r="D60" s="144"/>
      <c r="E60" s="144"/>
      <c r="F60" s="145"/>
      <c r="G60" s="146" t="s">
        <v>77</v>
      </c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7"/>
    </row>
    <row r="61" spans="1:19" ht="45" customHeight="1" thickBot="1">
      <c r="A61" s="148"/>
      <c r="B61" s="149"/>
      <c r="C61" s="149"/>
      <c r="D61" s="149"/>
      <c r="E61" s="149"/>
      <c r="F61" s="150"/>
      <c r="G61" s="151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2"/>
    </row>
    <row r="63" spans="1:19" ht="1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82" customFormat="1" ht="15" customHeight="1">
      <c r="A64" s="82" t="str">
        <f>$C$4</f>
        <v>RSC Main-Kinzig</v>
      </c>
      <c r="S64" s="83" t="str">
        <f>$C$3</f>
        <v>29.04.2006</v>
      </c>
    </row>
    <row r="70" spans="1:19" ht="20.25">
      <c r="A70" s="142" t="str">
        <f>$C$2</f>
        <v>30. Deutsche Tischtennis Einzelmeisterschaften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</row>
    <row r="71" spans="1:19" ht="1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3" spans="1:19" ht="30">
      <c r="A73" s="156" t="s">
        <v>67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</row>
    <row r="74" ht="15" customHeight="1" thickBot="1"/>
    <row r="75" spans="1:19" ht="15" customHeight="1">
      <c r="A75" s="63" t="s">
        <v>68</v>
      </c>
      <c r="B75" s="64" t="s">
        <v>3</v>
      </c>
      <c r="C75" s="64" t="s">
        <v>2</v>
      </c>
      <c r="D75" s="136" t="s">
        <v>63</v>
      </c>
      <c r="E75" s="137"/>
      <c r="F75" s="137"/>
      <c r="G75" s="137"/>
      <c r="H75" s="137"/>
      <c r="I75" s="137"/>
      <c r="J75" s="138"/>
      <c r="K75" s="65"/>
      <c r="L75" s="65"/>
      <c r="M75" s="65"/>
      <c r="N75" s="65"/>
      <c r="P75" s="153" t="s">
        <v>69</v>
      </c>
      <c r="Q75" s="154"/>
      <c r="R75" s="154"/>
      <c r="S75" s="155"/>
    </row>
    <row r="76" spans="1:19" ht="18" customHeight="1" thickBot="1">
      <c r="A76" s="66" t="s">
        <v>82</v>
      </c>
      <c r="B76" s="67" t="str">
        <f>RIGHT(Endrunde!E27,LEN(Endrunde!E27)-6)</f>
        <v>12</v>
      </c>
      <c r="C76" s="68" t="str">
        <f>LEFT(Endrunde!A27,5)</f>
        <v>15:00</v>
      </c>
      <c r="D76" s="139" t="str">
        <f>$C$5</f>
        <v>H5-Einzel</v>
      </c>
      <c r="E76" s="140"/>
      <c r="F76" s="140"/>
      <c r="G76" s="140"/>
      <c r="H76" s="140"/>
      <c r="I76" s="140"/>
      <c r="J76" s="141"/>
      <c r="K76" s="69"/>
      <c r="L76" s="69"/>
      <c r="M76" s="69"/>
      <c r="N76" s="69"/>
      <c r="P76" s="157"/>
      <c r="Q76" s="158"/>
      <c r="R76" s="158"/>
      <c r="S76" s="159"/>
    </row>
    <row r="77" ht="15" customHeight="1" thickBot="1">
      <c r="A77" s="70"/>
    </row>
    <row r="78" spans="1:19" ht="16.5" customHeight="1">
      <c r="A78" s="71" t="s">
        <v>70</v>
      </c>
      <c r="B78" s="143" t="s">
        <v>71</v>
      </c>
      <c r="C78" s="144"/>
      <c r="D78" s="147"/>
      <c r="E78" s="143" t="s">
        <v>14</v>
      </c>
      <c r="F78" s="147"/>
      <c r="G78" s="143" t="s">
        <v>13</v>
      </c>
      <c r="H78" s="147"/>
      <c r="I78" s="143" t="s">
        <v>12</v>
      </c>
      <c r="J78" s="147"/>
      <c r="K78" s="143" t="s">
        <v>11</v>
      </c>
      <c r="L78" s="147"/>
      <c r="M78" s="143" t="s">
        <v>10</v>
      </c>
      <c r="N78" s="147"/>
      <c r="O78" s="143" t="s">
        <v>72</v>
      </c>
      <c r="P78" s="147"/>
      <c r="Q78" s="143" t="s">
        <v>73</v>
      </c>
      <c r="R78" s="147"/>
      <c r="S78" s="71" t="s">
        <v>16</v>
      </c>
    </row>
    <row r="79" spans="1:19" ht="30" customHeight="1">
      <c r="A79" s="72"/>
      <c r="B79" s="73" t="s">
        <v>74</v>
      </c>
      <c r="C79" s="74" t="str">
        <f>Endrunde!A26</f>
        <v>[54] Siegfried, Michael</v>
      </c>
      <c r="D79" s="75"/>
      <c r="E79" s="8"/>
      <c r="F79" s="76"/>
      <c r="G79" s="8"/>
      <c r="H79" s="76"/>
      <c r="I79" s="8"/>
      <c r="J79" s="76"/>
      <c r="K79" s="8"/>
      <c r="L79" s="76"/>
      <c r="M79" s="8"/>
      <c r="N79" s="76"/>
      <c r="O79" s="8"/>
      <c r="P79" s="76"/>
      <c r="Q79" s="8"/>
      <c r="R79" s="76"/>
      <c r="S79" s="72"/>
    </row>
    <row r="80" spans="1:19" ht="30" customHeight="1" thickBot="1">
      <c r="A80" s="77"/>
      <c r="B80" s="78" t="s">
        <v>75</v>
      </c>
      <c r="C80" s="79" t="str">
        <f>Endrunde!A28</f>
        <v>[50] Jensen H., Henning</v>
      </c>
      <c r="D80" s="80"/>
      <c r="E80" s="10"/>
      <c r="F80" s="81"/>
      <c r="G80" s="10"/>
      <c r="H80" s="81"/>
      <c r="I80" s="10"/>
      <c r="J80" s="81"/>
      <c r="K80" s="10"/>
      <c r="L80" s="81"/>
      <c r="M80" s="10"/>
      <c r="N80" s="81"/>
      <c r="O80" s="10"/>
      <c r="P80" s="81"/>
      <c r="Q80" s="10"/>
      <c r="R80" s="81"/>
      <c r="S80" s="77"/>
    </row>
    <row r="81" ht="15" customHeight="1" thickBot="1"/>
    <row r="82" spans="1:19" ht="16.5" customHeight="1">
      <c r="A82" s="143" t="s">
        <v>76</v>
      </c>
      <c r="B82" s="144"/>
      <c r="C82" s="144"/>
      <c r="D82" s="144"/>
      <c r="E82" s="144"/>
      <c r="F82" s="145"/>
      <c r="G82" s="146" t="s">
        <v>77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7"/>
    </row>
    <row r="83" spans="1:19" ht="45" customHeight="1" thickBot="1">
      <c r="A83" s="148"/>
      <c r="B83" s="149"/>
      <c r="C83" s="149"/>
      <c r="D83" s="149"/>
      <c r="E83" s="149"/>
      <c r="F83" s="150"/>
      <c r="G83" s="151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52"/>
    </row>
    <row r="85" spans="1:19" ht="1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82" customFormat="1" ht="15" customHeight="1">
      <c r="A86" s="82" t="str">
        <f>$C$4</f>
        <v>RSC Main-Kinzig</v>
      </c>
      <c r="S86" s="83" t="str">
        <f>$C$3</f>
        <v>29.04.2006</v>
      </c>
    </row>
    <row r="88" spans="1:19" ht="20.25">
      <c r="A88" s="142" t="str">
        <f>$C$2</f>
        <v>30. Deutsche Tischtennis Einzelmeisterschaften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</row>
    <row r="89" spans="1:19" ht="1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</row>
    <row r="91" spans="1:19" ht="30">
      <c r="A91" s="156" t="s">
        <v>67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</row>
    <row r="92" ht="15" customHeight="1" thickBot="1"/>
    <row r="93" spans="1:19" ht="15" customHeight="1">
      <c r="A93" s="63" t="s">
        <v>68</v>
      </c>
      <c r="B93" s="64" t="s">
        <v>3</v>
      </c>
      <c r="C93" s="64" t="s">
        <v>2</v>
      </c>
      <c r="D93" s="136" t="s">
        <v>63</v>
      </c>
      <c r="E93" s="137"/>
      <c r="F93" s="137"/>
      <c r="G93" s="137"/>
      <c r="H93" s="137"/>
      <c r="I93" s="137"/>
      <c r="J93" s="138"/>
      <c r="K93" s="65"/>
      <c r="L93" s="65"/>
      <c r="M93" s="65"/>
      <c r="N93" s="65"/>
      <c r="P93" s="153" t="s">
        <v>69</v>
      </c>
      <c r="Q93" s="154"/>
      <c r="R93" s="154"/>
      <c r="S93" s="155"/>
    </row>
    <row r="94" spans="1:19" ht="18" customHeight="1" thickBot="1">
      <c r="A94" s="66" t="s">
        <v>83</v>
      </c>
      <c r="B94" s="67" t="str">
        <f>RIGHT(Endrunde!E39,LEN(Endrunde!E39)-6)</f>
        <v>13</v>
      </c>
      <c r="C94" s="68" t="str">
        <f>LEFT(Endrunde!A39,5)</f>
        <v>15:00</v>
      </c>
      <c r="D94" s="139" t="str">
        <f>$C$5</f>
        <v>H5-Einzel</v>
      </c>
      <c r="E94" s="140"/>
      <c r="F94" s="140"/>
      <c r="G94" s="140"/>
      <c r="H94" s="140"/>
      <c r="I94" s="140"/>
      <c r="J94" s="141"/>
      <c r="K94" s="69"/>
      <c r="L94" s="69"/>
      <c r="M94" s="69"/>
      <c r="N94" s="69"/>
      <c r="P94" s="157"/>
      <c r="Q94" s="158"/>
      <c r="R94" s="158"/>
      <c r="S94" s="159"/>
    </row>
    <row r="95" ht="15" customHeight="1" thickBot="1">
      <c r="A95" s="70"/>
    </row>
    <row r="96" spans="1:19" ht="16.5" customHeight="1">
      <c r="A96" s="71" t="s">
        <v>70</v>
      </c>
      <c r="B96" s="143" t="s">
        <v>71</v>
      </c>
      <c r="C96" s="144"/>
      <c r="D96" s="147"/>
      <c r="E96" s="143" t="s">
        <v>14</v>
      </c>
      <c r="F96" s="147"/>
      <c r="G96" s="143" t="s">
        <v>13</v>
      </c>
      <c r="H96" s="147"/>
      <c r="I96" s="143" t="s">
        <v>12</v>
      </c>
      <c r="J96" s="147"/>
      <c r="K96" s="143" t="s">
        <v>11</v>
      </c>
      <c r="L96" s="147"/>
      <c r="M96" s="143" t="s">
        <v>10</v>
      </c>
      <c r="N96" s="147"/>
      <c r="O96" s="143" t="s">
        <v>72</v>
      </c>
      <c r="P96" s="147"/>
      <c r="Q96" s="143" t="s">
        <v>73</v>
      </c>
      <c r="R96" s="147"/>
      <c r="S96" s="71" t="s">
        <v>16</v>
      </c>
    </row>
    <row r="97" spans="1:19" ht="30" customHeight="1">
      <c r="A97" s="72"/>
      <c r="B97" s="73" t="s">
        <v>74</v>
      </c>
      <c r="C97" s="74" t="str">
        <f>Endrunde!A38</f>
        <v>[52] Müller, Peter</v>
      </c>
      <c r="D97" s="75"/>
      <c r="E97" s="8"/>
      <c r="F97" s="76"/>
      <c r="G97" s="8"/>
      <c r="H97" s="76"/>
      <c r="I97" s="8"/>
      <c r="J97" s="76"/>
      <c r="K97" s="8"/>
      <c r="L97" s="76"/>
      <c r="M97" s="8"/>
      <c r="N97" s="76"/>
      <c r="O97" s="8"/>
      <c r="P97" s="76"/>
      <c r="Q97" s="8"/>
      <c r="R97" s="76"/>
      <c r="S97" s="72"/>
    </row>
    <row r="98" spans="1:19" ht="30" customHeight="1" thickBot="1">
      <c r="A98" s="77"/>
      <c r="B98" s="78" t="s">
        <v>75</v>
      </c>
      <c r="C98" s="79" t="str">
        <f>Endrunde!A40</f>
        <v>[51] Jensen S., Steffen</v>
      </c>
      <c r="D98" s="80"/>
      <c r="E98" s="10"/>
      <c r="F98" s="81"/>
      <c r="G98" s="10"/>
      <c r="H98" s="81"/>
      <c r="I98" s="10"/>
      <c r="J98" s="81"/>
      <c r="K98" s="10"/>
      <c r="L98" s="81"/>
      <c r="M98" s="10"/>
      <c r="N98" s="81"/>
      <c r="O98" s="10"/>
      <c r="P98" s="81"/>
      <c r="Q98" s="10"/>
      <c r="R98" s="81"/>
      <c r="S98" s="77"/>
    </row>
    <row r="99" ht="15" customHeight="1" thickBot="1"/>
    <row r="100" spans="1:19" ht="16.5" customHeight="1">
      <c r="A100" s="143" t="s">
        <v>76</v>
      </c>
      <c r="B100" s="144"/>
      <c r="C100" s="144"/>
      <c r="D100" s="144"/>
      <c r="E100" s="144"/>
      <c r="F100" s="145"/>
      <c r="G100" s="146" t="s">
        <v>77</v>
      </c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7"/>
    </row>
    <row r="101" spans="1:19" ht="45" customHeight="1" thickBot="1">
      <c r="A101" s="148"/>
      <c r="B101" s="149"/>
      <c r="C101" s="149"/>
      <c r="D101" s="149"/>
      <c r="E101" s="149"/>
      <c r="F101" s="150"/>
      <c r="G101" s="151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52"/>
    </row>
    <row r="103" spans="1:19" ht="1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1:19" s="82" customFormat="1" ht="15" customHeight="1">
      <c r="A104" s="82" t="str">
        <f>$C$4</f>
        <v>RSC Main-Kinzig</v>
      </c>
      <c r="S104" s="83" t="str">
        <f>$C$3</f>
        <v>29.04.2006</v>
      </c>
    </row>
    <row r="110" spans="1:19" ht="20.25">
      <c r="A110" s="142" t="str">
        <f>$C$2</f>
        <v>30. Deutsche Tischtennis Einzelmeisterschaften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ht="1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</row>
    <row r="113" spans="1:19" ht="30">
      <c r="A113" s="156" t="s">
        <v>67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</row>
    <row r="114" ht="15" customHeight="1" thickBot="1"/>
    <row r="115" spans="1:19" ht="15" customHeight="1">
      <c r="A115" s="63" t="s">
        <v>68</v>
      </c>
      <c r="B115" s="64" t="s">
        <v>3</v>
      </c>
      <c r="C115" s="64" t="s">
        <v>2</v>
      </c>
      <c r="D115" s="136" t="s">
        <v>63</v>
      </c>
      <c r="E115" s="137"/>
      <c r="F115" s="137"/>
      <c r="G115" s="137"/>
      <c r="H115" s="137"/>
      <c r="I115" s="137"/>
      <c r="J115" s="138"/>
      <c r="K115" s="65"/>
      <c r="L115" s="65"/>
      <c r="M115" s="65"/>
      <c r="N115" s="65"/>
      <c r="P115" s="153" t="s">
        <v>69</v>
      </c>
      <c r="Q115" s="154"/>
      <c r="R115" s="154"/>
      <c r="S115" s="155"/>
    </row>
    <row r="116" spans="1:19" ht="18" customHeight="1" thickBot="1">
      <c r="A116" s="66" t="s">
        <v>84</v>
      </c>
      <c r="B116" s="67" t="str">
        <f>RIGHT(Endrunde!E43,LEN(Endrunde!E43)-6)</f>
        <v>11</v>
      </c>
      <c r="C116" s="68" t="str">
        <f>LEFT(Endrunde!A43,5)</f>
        <v>15:30</v>
      </c>
      <c r="D116" s="139" t="str">
        <f>$C$5</f>
        <v>H5-Einzel</v>
      </c>
      <c r="E116" s="140"/>
      <c r="F116" s="140"/>
      <c r="G116" s="140"/>
      <c r="H116" s="140"/>
      <c r="I116" s="140"/>
      <c r="J116" s="141"/>
      <c r="K116" s="69"/>
      <c r="L116" s="69"/>
      <c r="M116" s="69"/>
      <c r="N116" s="69"/>
      <c r="P116" s="157"/>
      <c r="Q116" s="158"/>
      <c r="R116" s="158"/>
      <c r="S116" s="159"/>
    </row>
    <row r="117" ht="15" customHeight="1" thickBot="1">
      <c r="A117" s="70"/>
    </row>
    <row r="118" spans="1:19" ht="16.5" customHeight="1">
      <c r="A118" s="71" t="s">
        <v>70</v>
      </c>
      <c r="B118" s="143" t="s">
        <v>71</v>
      </c>
      <c r="C118" s="144"/>
      <c r="D118" s="147"/>
      <c r="E118" s="143" t="s">
        <v>14</v>
      </c>
      <c r="F118" s="147"/>
      <c r="G118" s="143" t="s">
        <v>13</v>
      </c>
      <c r="H118" s="147"/>
      <c r="I118" s="143" t="s">
        <v>12</v>
      </c>
      <c r="J118" s="147"/>
      <c r="K118" s="143" t="s">
        <v>11</v>
      </c>
      <c r="L118" s="147"/>
      <c r="M118" s="143" t="s">
        <v>10</v>
      </c>
      <c r="N118" s="147"/>
      <c r="O118" s="143" t="s">
        <v>72</v>
      </c>
      <c r="P118" s="147"/>
      <c r="Q118" s="143" t="s">
        <v>73</v>
      </c>
      <c r="R118" s="147"/>
      <c r="S118" s="71" t="s">
        <v>16</v>
      </c>
    </row>
    <row r="119" spans="1:19" ht="30" customHeight="1">
      <c r="A119" s="72"/>
      <c r="B119" s="73" t="s">
        <v>74</v>
      </c>
      <c r="C119" s="74" t="str">
        <f>Endrunde!A42</f>
        <v>[48] Korbanek, Karl-Heinz</v>
      </c>
      <c r="D119" s="75"/>
      <c r="E119" s="8"/>
      <c r="F119" s="76"/>
      <c r="G119" s="8"/>
      <c r="H119" s="76"/>
      <c r="I119" s="8"/>
      <c r="J119" s="76"/>
      <c r="K119" s="8"/>
      <c r="L119" s="76"/>
      <c r="M119" s="8"/>
      <c r="N119" s="76"/>
      <c r="O119" s="8"/>
      <c r="P119" s="76"/>
      <c r="Q119" s="8"/>
      <c r="R119" s="76"/>
      <c r="S119" s="72"/>
    </row>
    <row r="120" spans="1:19" ht="30" customHeight="1" thickBot="1">
      <c r="A120" s="77"/>
      <c r="B120" s="78" t="s">
        <v>75</v>
      </c>
      <c r="C120" s="79" t="str">
        <f>Endrunde!A44</f>
        <v>[47] Herres, Dieter</v>
      </c>
      <c r="D120" s="80"/>
      <c r="E120" s="10"/>
      <c r="F120" s="81"/>
      <c r="G120" s="10"/>
      <c r="H120" s="81"/>
      <c r="I120" s="10"/>
      <c r="J120" s="81"/>
      <c r="K120" s="10"/>
      <c r="L120" s="81"/>
      <c r="M120" s="10"/>
      <c r="N120" s="81"/>
      <c r="O120" s="10"/>
      <c r="P120" s="81"/>
      <c r="Q120" s="10"/>
      <c r="R120" s="81"/>
      <c r="S120" s="77"/>
    </row>
    <row r="121" ht="15" customHeight="1" thickBot="1"/>
    <row r="122" spans="1:19" ht="16.5" customHeight="1">
      <c r="A122" s="143" t="s">
        <v>76</v>
      </c>
      <c r="B122" s="144"/>
      <c r="C122" s="144"/>
      <c r="D122" s="144"/>
      <c r="E122" s="144"/>
      <c r="F122" s="145"/>
      <c r="G122" s="146" t="s">
        <v>77</v>
      </c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7"/>
    </row>
    <row r="123" spans="1:19" ht="45" customHeight="1" thickBot="1">
      <c r="A123" s="148"/>
      <c r="B123" s="149"/>
      <c r="C123" s="149"/>
      <c r="D123" s="149"/>
      <c r="E123" s="149"/>
      <c r="F123" s="150"/>
      <c r="G123" s="151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52"/>
    </row>
    <row r="125" spans="1:19" ht="1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</row>
    <row r="126" spans="1:19" s="82" customFormat="1" ht="15" customHeight="1">
      <c r="A126" s="82" t="str">
        <f>$C$4</f>
        <v>RSC Main-Kinzig</v>
      </c>
      <c r="S126" s="83" t="str">
        <f>$C$3</f>
        <v>29.04.2006</v>
      </c>
    </row>
    <row r="128" spans="1:19" ht="20.25">
      <c r="A128" s="142" t="str">
        <f>$C$2</f>
        <v>30. Deutsche Tischtennis Einzelmeisterschaften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ht="1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</row>
    <row r="131" spans="1:19" ht="30">
      <c r="A131" s="156" t="s">
        <v>67</v>
      </c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</row>
    <row r="132" ht="15" customHeight="1" thickBot="1"/>
    <row r="133" spans="1:19" ht="15" customHeight="1">
      <c r="A133" s="63" t="s">
        <v>68</v>
      </c>
      <c r="B133" s="64" t="s">
        <v>3</v>
      </c>
      <c r="C133" s="64" t="s">
        <v>2</v>
      </c>
      <c r="D133" s="136" t="s">
        <v>63</v>
      </c>
      <c r="E133" s="137"/>
      <c r="F133" s="137"/>
      <c r="G133" s="137"/>
      <c r="H133" s="137"/>
      <c r="I133" s="137"/>
      <c r="J133" s="138"/>
      <c r="K133" s="65"/>
      <c r="L133" s="65"/>
      <c r="M133" s="65"/>
      <c r="N133" s="65"/>
      <c r="P133" s="153" t="s">
        <v>69</v>
      </c>
      <c r="Q133" s="154"/>
      <c r="R133" s="154"/>
      <c r="S133" s="155"/>
    </row>
    <row r="134" spans="1:19" ht="18" customHeight="1" thickBot="1">
      <c r="A134" s="66" t="s">
        <v>85</v>
      </c>
      <c r="B134" s="67" t="str">
        <f>RIGHT(Endrunde!M9,LEN(Endrunde!M9)-6)</f>
        <v>13</v>
      </c>
      <c r="C134" s="68" t="str">
        <f>LEFT(Endrunde!I9,5)</f>
        <v>17:00</v>
      </c>
      <c r="D134" s="139" t="str">
        <f>$C$5</f>
        <v>H5-Einzel</v>
      </c>
      <c r="E134" s="140"/>
      <c r="F134" s="140"/>
      <c r="G134" s="140"/>
      <c r="H134" s="140"/>
      <c r="I134" s="140"/>
      <c r="J134" s="141"/>
      <c r="K134" s="69"/>
      <c r="L134" s="69"/>
      <c r="M134" s="69"/>
      <c r="N134" s="69"/>
      <c r="P134" s="157"/>
      <c r="Q134" s="158"/>
      <c r="R134" s="158"/>
      <c r="S134" s="159"/>
    </row>
    <row r="135" ht="15" customHeight="1" thickBot="1">
      <c r="A135" s="70"/>
    </row>
    <row r="136" spans="1:19" ht="16.5" customHeight="1">
      <c r="A136" s="71" t="s">
        <v>70</v>
      </c>
      <c r="B136" s="143" t="s">
        <v>71</v>
      </c>
      <c r="C136" s="144"/>
      <c r="D136" s="147"/>
      <c r="E136" s="143" t="s">
        <v>14</v>
      </c>
      <c r="F136" s="147"/>
      <c r="G136" s="143" t="s">
        <v>13</v>
      </c>
      <c r="H136" s="147"/>
      <c r="I136" s="143" t="s">
        <v>12</v>
      </c>
      <c r="J136" s="147"/>
      <c r="K136" s="143" t="s">
        <v>11</v>
      </c>
      <c r="L136" s="147"/>
      <c r="M136" s="143" t="s">
        <v>10</v>
      </c>
      <c r="N136" s="147"/>
      <c r="O136" s="143" t="s">
        <v>72</v>
      </c>
      <c r="P136" s="147"/>
      <c r="Q136" s="143" t="s">
        <v>73</v>
      </c>
      <c r="R136" s="147"/>
      <c r="S136" s="71" t="s">
        <v>16</v>
      </c>
    </row>
    <row r="137" spans="1:19" ht="30" customHeight="1">
      <c r="A137" s="72"/>
      <c r="B137" s="73" t="s">
        <v>74</v>
      </c>
      <c r="C137" s="74" t="str">
        <f>Endrunde!I7</f>
        <v>[49] Kotschenreuther, Sebastian</v>
      </c>
      <c r="D137" s="75"/>
      <c r="E137" s="8"/>
      <c r="F137" s="76"/>
      <c r="G137" s="8"/>
      <c r="H137" s="76"/>
      <c r="I137" s="8"/>
      <c r="J137" s="76"/>
      <c r="K137" s="8"/>
      <c r="L137" s="76"/>
      <c r="M137" s="8"/>
      <c r="N137" s="76"/>
      <c r="O137" s="8"/>
      <c r="P137" s="76"/>
      <c r="Q137" s="8"/>
      <c r="R137" s="76"/>
      <c r="S137" s="72"/>
    </row>
    <row r="138" spans="1:19" ht="30" customHeight="1" thickBot="1">
      <c r="A138" s="77"/>
      <c r="B138" s="78" t="s">
        <v>75</v>
      </c>
      <c r="C138" s="79" t="str">
        <f>Endrunde!I11</f>
        <v>[44] Cetin, Selcuk</v>
      </c>
      <c r="D138" s="80"/>
      <c r="E138" s="10"/>
      <c r="F138" s="81"/>
      <c r="G138" s="10"/>
      <c r="H138" s="81"/>
      <c r="I138" s="10"/>
      <c r="J138" s="81"/>
      <c r="K138" s="10"/>
      <c r="L138" s="81"/>
      <c r="M138" s="10"/>
      <c r="N138" s="81"/>
      <c r="O138" s="10"/>
      <c r="P138" s="81"/>
      <c r="Q138" s="10"/>
      <c r="R138" s="81"/>
      <c r="S138" s="77"/>
    </row>
    <row r="139" ht="15" customHeight="1" thickBot="1"/>
    <row r="140" spans="1:19" ht="16.5" customHeight="1">
      <c r="A140" s="143" t="s">
        <v>76</v>
      </c>
      <c r="B140" s="144"/>
      <c r="C140" s="144"/>
      <c r="D140" s="144"/>
      <c r="E140" s="144"/>
      <c r="F140" s="145"/>
      <c r="G140" s="146" t="s">
        <v>77</v>
      </c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7"/>
    </row>
    <row r="141" spans="1:19" ht="45" customHeight="1" thickBot="1">
      <c r="A141" s="148"/>
      <c r="B141" s="149"/>
      <c r="C141" s="149"/>
      <c r="D141" s="149"/>
      <c r="E141" s="149"/>
      <c r="F141" s="150"/>
      <c r="G141" s="151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52"/>
    </row>
    <row r="143" spans="1:19" ht="1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</row>
    <row r="144" spans="1:19" s="82" customFormat="1" ht="15" customHeight="1">
      <c r="A144" s="82" t="str">
        <f>$C$4</f>
        <v>RSC Main-Kinzig</v>
      </c>
      <c r="S144" s="83" t="str">
        <f>$C$3</f>
        <v>29.04.2006</v>
      </c>
    </row>
    <row r="150" spans="1:19" ht="20.25">
      <c r="A150" s="142" t="str">
        <f>$C$2</f>
        <v>30. Deutsche Tischtennis Einzelmeisterschaften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ht="1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</row>
    <row r="153" spans="1:19" ht="30">
      <c r="A153" s="156" t="s">
        <v>67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</row>
    <row r="154" ht="15" customHeight="1" thickBot="1"/>
    <row r="155" spans="1:19" ht="15" customHeight="1">
      <c r="A155" s="63" t="s">
        <v>68</v>
      </c>
      <c r="B155" s="64" t="s">
        <v>3</v>
      </c>
      <c r="C155" s="64" t="s">
        <v>2</v>
      </c>
      <c r="D155" s="136" t="s">
        <v>63</v>
      </c>
      <c r="E155" s="137"/>
      <c r="F155" s="137"/>
      <c r="G155" s="137"/>
      <c r="H155" s="137"/>
      <c r="I155" s="137"/>
      <c r="J155" s="138"/>
      <c r="K155" s="65"/>
      <c r="L155" s="65"/>
      <c r="M155" s="65"/>
      <c r="N155" s="65"/>
      <c r="P155" s="153" t="s">
        <v>69</v>
      </c>
      <c r="Q155" s="154"/>
      <c r="R155" s="154"/>
      <c r="S155" s="155"/>
    </row>
    <row r="156" spans="1:19" ht="18" customHeight="1" thickBot="1">
      <c r="A156" s="66" t="s">
        <v>86</v>
      </c>
      <c r="B156" s="67" t="str">
        <f>RIGHT(Endrunde!M15,LEN(Endrunde!M15)-6)</f>
        <v>13</v>
      </c>
      <c r="C156" s="68" t="str">
        <f>LEFT(Endrunde!I15,5)</f>
        <v>16:30</v>
      </c>
      <c r="D156" s="139" t="str">
        <f>$C$5</f>
        <v>H5-Einzel</v>
      </c>
      <c r="E156" s="140"/>
      <c r="F156" s="140"/>
      <c r="G156" s="140"/>
      <c r="H156" s="140"/>
      <c r="I156" s="140"/>
      <c r="J156" s="141"/>
      <c r="K156" s="69"/>
      <c r="L156" s="69"/>
      <c r="M156" s="69"/>
      <c r="N156" s="69"/>
      <c r="P156" s="157"/>
      <c r="Q156" s="158"/>
      <c r="R156" s="158"/>
      <c r="S156" s="159"/>
    </row>
    <row r="157" ht="15" customHeight="1" thickBot="1">
      <c r="A157" s="70"/>
    </row>
    <row r="158" spans="1:19" ht="16.5" customHeight="1">
      <c r="A158" s="71" t="s">
        <v>70</v>
      </c>
      <c r="B158" s="143" t="s">
        <v>71</v>
      </c>
      <c r="C158" s="144"/>
      <c r="D158" s="147"/>
      <c r="E158" s="143" t="s">
        <v>14</v>
      </c>
      <c r="F158" s="147"/>
      <c r="G158" s="143" t="s">
        <v>13</v>
      </c>
      <c r="H158" s="147"/>
      <c r="I158" s="143" t="s">
        <v>12</v>
      </c>
      <c r="J158" s="147"/>
      <c r="K158" s="143" t="s">
        <v>11</v>
      </c>
      <c r="L158" s="147"/>
      <c r="M158" s="143" t="s">
        <v>10</v>
      </c>
      <c r="N158" s="147"/>
      <c r="O158" s="143" t="s">
        <v>72</v>
      </c>
      <c r="P158" s="147"/>
      <c r="Q158" s="143" t="s">
        <v>73</v>
      </c>
      <c r="R158" s="147"/>
      <c r="S158" s="71" t="s">
        <v>16</v>
      </c>
    </row>
    <row r="159" spans="1:19" ht="30" customHeight="1">
      <c r="A159" s="72"/>
      <c r="B159" s="73" t="s">
        <v>74</v>
      </c>
      <c r="C159" s="74" t="str">
        <f>Endrunde!I13</f>
        <v>[53] Schulz, Sven</v>
      </c>
      <c r="D159" s="75"/>
      <c r="E159" s="8"/>
      <c r="F159" s="76"/>
      <c r="G159" s="8"/>
      <c r="H159" s="76"/>
      <c r="I159" s="8"/>
      <c r="J159" s="76"/>
      <c r="K159" s="8"/>
      <c r="L159" s="76"/>
      <c r="M159" s="8"/>
      <c r="N159" s="76"/>
      <c r="O159" s="8"/>
      <c r="P159" s="76"/>
      <c r="Q159" s="8"/>
      <c r="R159" s="76"/>
      <c r="S159" s="72"/>
    </row>
    <row r="160" spans="1:19" ht="30" customHeight="1" thickBot="1">
      <c r="A160" s="77"/>
      <c r="B160" s="78" t="s">
        <v>75</v>
      </c>
      <c r="C160" s="79" t="str">
        <f>Endrunde!I17</f>
        <v>[46] Gosemann, Heiko</v>
      </c>
      <c r="D160" s="80"/>
      <c r="E160" s="10"/>
      <c r="F160" s="81"/>
      <c r="G160" s="10"/>
      <c r="H160" s="81"/>
      <c r="I160" s="10"/>
      <c r="J160" s="81"/>
      <c r="K160" s="10"/>
      <c r="L160" s="81"/>
      <c r="M160" s="10"/>
      <c r="N160" s="81"/>
      <c r="O160" s="10"/>
      <c r="P160" s="81"/>
      <c r="Q160" s="10"/>
      <c r="R160" s="81"/>
      <c r="S160" s="77"/>
    </row>
    <row r="161" ht="15" customHeight="1" thickBot="1"/>
    <row r="162" spans="1:19" ht="16.5" customHeight="1">
      <c r="A162" s="143" t="s">
        <v>76</v>
      </c>
      <c r="B162" s="144"/>
      <c r="C162" s="144"/>
      <c r="D162" s="144"/>
      <c r="E162" s="144"/>
      <c r="F162" s="145"/>
      <c r="G162" s="146" t="s">
        <v>77</v>
      </c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7"/>
    </row>
    <row r="163" spans="1:19" ht="45" customHeight="1" thickBot="1">
      <c r="A163" s="148"/>
      <c r="B163" s="149"/>
      <c r="C163" s="149"/>
      <c r="D163" s="149"/>
      <c r="E163" s="149"/>
      <c r="F163" s="150"/>
      <c r="G163" s="151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52"/>
    </row>
    <row r="165" spans="1:19" ht="1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</row>
    <row r="166" spans="1:19" s="82" customFormat="1" ht="15" customHeight="1">
      <c r="A166" s="82" t="str">
        <f>$C$4</f>
        <v>RSC Main-Kinzig</v>
      </c>
      <c r="S166" s="83" t="str">
        <f>$C$3</f>
        <v>29.04.2006</v>
      </c>
    </row>
    <row r="168" spans="1:19" ht="20.25">
      <c r="A168" s="142" t="str">
        <f>$C$2</f>
        <v>30. Deutsche Tischtennis Einzelmeisterschaften</v>
      </c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ht="1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</row>
    <row r="171" spans="1:19" ht="30">
      <c r="A171" s="156" t="s">
        <v>67</v>
      </c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</row>
    <row r="172" ht="15" customHeight="1" thickBot="1"/>
    <row r="173" spans="1:19" ht="15" customHeight="1">
      <c r="A173" s="63" t="s">
        <v>68</v>
      </c>
      <c r="B173" s="64" t="s">
        <v>3</v>
      </c>
      <c r="C173" s="64" t="s">
        <v>2</v>
      </c>
      <c r="D173" s="136" t="s">
        <v>63</v>
      </c>
      <c r="E173" s="137"/>
      <c r="F173" s="137"/>
      <c r="G173" s="137"/>
      <c r="H173" s="137"/>
      <c r="I173" s="137"/>
      <c r="J173" s="138"/>
      <c r="K173" s="65"/>
      <c r="L173" s="65"/>
      <c r="M173" s="65"/>
      <c r="N173" s="65"/>
      <c r="P173" s="153" t="s">
        <v>69</v>
      </c>
      <c r="Q173" s="154"/>
      <c r="R173" s="154"/>
      <c r="S173" s="155"/>
    </row>
    <row r="174" spans="1:19" ht="18" customHeight="1" thickBot="1">
      <c r="A174" s="66" t="s">
        <v>87</v>
      </c>
      <c r="B174" s="67" t="str">
        <f>RIGHT(Endrunde!M25,LEN(Endrunde!M25)-6)</f>
        <v>11</v>
      </c>
      <c r="C174" s="68" t="str">
        <f>LEFT(Endrunde!I25,5)</f>
        <v>16:00</v>
      </c>
      <c r="D174" s="139" t="str">
        <f>$C$5</f>
        <v>H5-Einzel</v>
      </c>
      <c r="E174" s="140"/>
      <c r="F174" s="140"/>
      <c r="G174" s="140"/>
      <c r="H174" s="140"/>
      <c r="I174" s="140"/>
      <c r="J174" s="141"/>
      <c r="K174" s="69"/>
      <c r="L174" s="69"/>
      <c r="M174" s="69"/>
      <c r="N174" s="69"/>
      <c r="P174" s="157"/>
      <c r="Q174" s="158"/>
      <c r="R174" s="158"/>
      <c r="S174" s="159"/>
    </row>
    <row r="175" ht="15" customHeight="1" thickBot="1">
      <c r="A175" s="70"/>
    </row>
    <row r="176" spans="1:19" ht="16.5" customHeight="1">
      <c r="A176" s="71" t="s">
        <v>70</v>
      </c>
      <c r="B176" s="143" t="s">
        <v>71</v>
      </c>
      <c r="C176" s="144"/>
      <c r="D176" s="147"/>
      <c r="E176" s="143" t="s">
        <v>14</v>
      </c>
      <c r="F176" s="147"/>
      <c r="G176" s="143" t="s">
        <v>13</v>
      </c>
      <c r="H176" s="147"/>
      <c r="I176" s="143" t="s">
        <v>12</v>
      </c>
      <c r="J176" s="147"/>
      <c r="K176" s="143" t="s">
        <v>11</v>
      </c>
      <c r="L176" s="147"/>
      <c r="M176" s="143" t="s">
        <v>10</v>
      </c>
      <c r="N176" s="147"/>
      <c r="O176" s="143" t="s">
        <v>72</v>
      </c>
      <c r="P176" s="147"/>
      <c r="Q176" s="143" t="s">
        <v>73</v>
      </c>
      <c r="R176" s="147"/>
      <c r="S176" s="71" t="s">
        <v>16</v>
      </c>
    </row>
    <row r="177" spans="1:19" ht="30" customHeight="1">
      <c r="A177" s="72"/>
      <c r="B177" s="73" t="s">
        <v>74</v>
      </c>
      <c r="C177" s="74" t="str">
        <f>Endrunde!I23</f>
        <v>[45] Didion, Jörg</v>
      </c>
      <c r="D177" s="75"/>
      <c r="E177" s="8"/>
      <c r="F177" s="76"/>
      <c r="G177" s="8"/>
      <c r="H177" s="76"/>
      <c r="I177" s="8"/>
      <c r="J177" s="76"/>
      <c r="K177" s="8"/>
      <c r="L177" s="76"/>
      <c r="M177" s="8"/>
      <c r="N177" s="76"/>
      <c r="O177" s="8"/>
      <c r="P177" s="76"/>
      <c r="Q177" s="8"/>
      <c r="R177" s="76"/>
      <c r="S177" s="72"/>
    </row>
    <row r="178" spans="1:19" ht="30" customHeight="1" thickBot="1">
      <c r="A178" s="77"/>
      <c r="B178" s="78" t="s">
        <v>75</v>
      </c>
      <c r="C178" s="79" t="str">
        <f>Endrunde!I27</f>
        <v>[54] Siegfried, Michael</v>
      </c>
      <c r="D178" s="80"/>
      <c r="E178" s="10"/>
      <c r="F178" s="81"/>
      <c r="G178" s="10"/>
      <c r="H178" s="81"/>
      <c r="I178" s="10"/>
      <c r="J178" s="81"/>
      <c r="K178" s="10"/>
      <c r="L178" s="81"/>
      <c r="M178" s="10"/>
      <c r="N178" s="81"/>
      <c r="O178" s="10"/>
      <c r="P178" s="81"/>
      <c r="Q178" s="10"/>
      <c r="R178" s="81"/>
      <c r="S178" s="77"/>
    </row>
    <row r="179" ht="15" customHeight="1" thickBot="1"/>
    <row r="180" spans="1:19" ht="16.5" customHeight="1">
      <c r="A180" s="143" t="s">
        <v>76</v>
      </c>
      <c r="B180" s="144"/>
      <c r="C180" s="144"/>
      <c r="D180" s="144"/>
      <c r="E180" s="144"/>
      <c r="F180" s="145"/>
      <c r="G180" s="146" t="s">
        <v>77</v>
      </c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7"/>
    </row>
    <row r="181" spans="1:19" ht="45" customHeight="1" thickBot="1">
      <c r="A181" s="148"/>
      <c r="B181" s="149"/>
      <c r="C181" s="149"/>
      <c r="D181" s="149"/>
      <c r="E181" s="149"/>
      <c r="F181" s="150"/>
      <c r="G181" s="151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52"/>
    </row>
    <row r="183" spans="1:19" ht="1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</row>
    <row r="184" spans="1:19" s="82" customFormat="1" ht="15" customHeight="1">
      <c r="A184" s="82" t="str">
        <f>$C$4</f>
        <v>RSC Main-Kinzig</v>
      </c>
      <c r="S184" s="83" t="str">
        <f>$C$3</f>
        <v>29.04.2006</v>
      </c>
    </row>
    <row r="190" spans="1:19" ht="20.25">
      <c r="A190" s="142" t="str">
        <f>$C$2</f>
        <v>30. Deutsche Tischtennis Einzelmeisterschaften</v>
      </c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ht="1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</row>
    <row r="193" spans="1:19" ht="30">
      <c r="A193" s="156" t="s">
        <v>67</v>
      </c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</row>
    <row r="194" ht="15" customHeight="1" thickBot="1"/>
    <row r="195" spans="1:19" ht="15" customHeight="1">
      <c r="A195" s="63" t="s">
        <v>68</v>
      </c>
      <c r="B195" s="64" t="s">
        <v>3</v>
      </c>
      <c r="C195" s="64" t="s">
        <v>2</v>
      </c>
      <c r="D195" s="136" t="s">
        <v>63</v>
      </c>
      <c r="E195" s="137"/>
      <c r="F195" s="137"/>
      <c r="G195" s="137"/>
      <c r="H195" s="137"/>
      <c r="I195" s="137"/>
      <c r="J195" s="138"/>
      <c r="K195" s="65"/>
      <c r="L195" s="65"/>
      <c r="M195" s="65"/>
      <c r="N195" s="65"/>
      <c r="P195" s="153" t="s">
        <v>69</v>
      </c>
      <c r="Q195" s="154"/>
      <c r="R195" s="154"/>
      <c r="S195" s="155"/>
    </row>
    <row r="196" spans="1:19" ht="18" customHeight="1" thickBot="1">
      <c r="A196" s="66" t="s">
        <v>88</v>
      </c>
      <c r="B196" s="67" t="str">
        <f>RIGHT(Endrunde!M31,LEN(Endrunde!M31)-6)</f>
        <v>12</v>
      </c>
      <c r="C196" s="68" t="str">
        <f>LEFT(Endrunde!I31,5)</f>
        <v>16:00</v>
      </c>
      <c r="D196" s="139" t="str">
        <f>$C$5</f>
        <v>H5-Einzel</v>
      </c>
      <c r="E196" s="140"/>
      <c r="F196" s="140"/>
      <c r="G196" s="140"/>
      <c r="H196" s="140"/>
      <c r="I196" s="140"/>
      <c r="J196" s="141"/>
      <c r="K196" s="69"/>
      <c r="L196" s="69"/>
      <c r="M196" s="69"/>
      <c r="N196" s="69"/>
      <c r="P196" s="157"/>
      <c r="Q196" s="158"/>
      <c r="R196" s="158"/>
      <c r="S196" s="159"/>
    </row>
    <row r="197" ht="15" customHeight="1" thickBot="1">
      <c r="A197" s="70"/>
    </row>
    <row r="198" spans="1:19" ht="16.5" customHeight="1">
      <c r="A198" s="71" t="s">
        <v>70</v>
      </c>
      <c r="B198" s="143" t="s">
        <v>71</v>
      </c>
      <c r="C198" s="144"/>
      <c r="D198" s="147"/>
      <c r="E198" s="143" t="s">
        <v>14</v>
      </c>
      <c r="F198" s="147"/>
      <c r="G198" s="143" t="s">
        <v>13</v>
      </c>
      <c r="H198" s="147"/>
      <c r="I198" s="143" t="s">
        <v>12</v>
      </c>
      <c r="J198" s="147"/>
      <c r="K198" s="143" t="s">
        <v>11</v>
      </c>
      <c r="L198" s="147"/>
      <c r="M198" s="143" t="s">
        <v>10</v>
      </c>
      <c r="N198" s="147"/>
      <c r="O198" s="143" t="s">
        <v>72</v>
      </c>
      <c r="P198" s="147"/>
      <c r="Q198" s="143" t="s">
        <v>73</v>
      </c>
      <c r="R198" s="147"/>
      <c r="S198" s="71" t="s">
        <v>16</v>
      </c>
    </row>
    <row r="199" spans="1:19" ht="30" customHeight="1">
      <c r="A199" s="72"/>
      <c r="B199" s="73" t="s">
        <v>74</v>
      </c>
      <c r="C199" s="74" t="str">
        <f>Endrunde!I29</f>
        <v>[55] Vochezer, Reinhard</v>
      </c>
      <c r="D199" s="75"/>
      <c r="E199" s="8"/>
      <c r="F199" s="76"/>
      <c r="G199" s="8"/>
      <c r="H199" s="76"/>
      <c r="I199" s="8"/>
      <c r="J199" s="76"/>
      <c r="K199" s="8"/>
      <c r="L199" s="76"/>
      <c r="M199" s="8"/>
      <c r="N199" s="76"/>
      <c r="O199" s="8"/>
      <c r="P199" s="76"/>
      <c r="Q199" s="8"/>
      <c r="R199" s="76"/>
      <c r="S199" s="72"/>
    </row>
    <row r="200" spans="1:19" ht="30" customHeight="1" thickBot="1">
      <c r="A200" s="77"/>
      <c r="B200" s="78" t="s">
        <v>75</v>
      </c>
      <c r="C200" s="79" t="str">
        <f>Endrunde!I33</f>
        <v>[50] Jensen H., Henning</v>
      </c>
      <c r="D200" s="80"/>
      <c r="E200" s="10"/>
      <c r="F200" s="81"/>
      <c r="G200" s="10"/>
      <c r="H200" s="81"/>
      <c r="I200" s="10"/>
      <c r="J200" s="81"/>
      <c r="K200" s="10"/>
      <c r="L200" s="81"/>
      <c r="M200" s="10"/>
      <c r="N200" s="81"/>
      <c r="O200" s="10"/>
      <c r="P200" s="81"/>
      <c r="Q200" s="10"/>
      <c r="R200" s="81"/>
      <c r="S200" s="77"/>
    </row>
    <row r="201" ht="15" customHeight="1" thickBot="1"/>
    <row r="202" spans="1:19" ht="16.5" customHeight="1">
      <c r="A202" s="143" t="s">
        <v>76</v>
      </c>
      <c r="B202" s="144"/>
      <c r="C202" s="144"/>
      <c r="D202" s="144"/>
      <c r="E202" s="144"/>
      <c r="F202" s="145"/>
      <c r="G202" s="146" t="s">
        <v>77</v>
      </c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7"/>
    </row>
    <row r="203" spans="1:19" ht="45" customHeight="1" thickBot="1">
      <c r="A203" s="148"/>
      <c r="B203" s="149"/>
      <c r="C203" s="149"/>
      <c r="D203" s="149"/>
      <c r="E203" s="149"/>
      <c r="F203" s="150"/>
      <c r="G203" s="151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52"/>
    </row>
    <row r="205" spans="1:19" ht="1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</row>
    <row r="206" spans="1:19" s="82" customFormat="1" ht="15" customHeight="1">
      <c r="A206" s="82" t="str">
        <f>$C$4</f>
        <v>RSC Main-Kinzig</v>
      </c>
      <c r="S206" s="83" t="str">
        <f>$C$3</f>
        <v>29.04.2006</v>
      </c>
    </row>
    <row r="208" spans="1:19" ht="20.25">
      <c r="A208" s="142" t="str">
        <f>$C$2</f>
        <v>30. Deutsche Tischtennis Einzelmeisterschaften</v>
      </c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ht="1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</row>
    <row r="211" spans="1:19" ht="30">
      <c r="A211" s="156" t="s">
        <v>67</v>
      </c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</row>
    <row r="212" ht="15" customHeight="1" thickBot="1"/>
    <row r="213" spans="1:19" ht="15" customHeight="1">
      <c r="A213" s="63" t="s">
        <v>68</v>
      </c>
      <c r="B213" s="64" t="s">
        <v>3</v>
      </c>
      <c r="C213" s="64" t="s">
        <v>2</v>
      </c>
      <c r="D213" s="136" t="s">
        <v>63</v>
      </c>
      <c r="E213" s="137"/>
      <c r="F213" s="137"/>
      <c r="G213" s="137"/>
      <c r="H213" s="137"/>
      <c r="I213" s="137"/>
      <c r="J213" s="138"/>
      <c r="K213" s="65"/>
      <c r="L213" s="65"/>
      <c r="M213" s="65"/>
      <c r="N213" s="65"/>
      <c r="P213" s="153" t="s">
        <v>69</v>
      </c>
      <c r="Q213" s="154"/>
      <c r="R213" s="154"/>
      <c r="S213" s="155"/>
    </row>
    <row r="214" spans="1:19" ht="18" customHeight="1" thickBot="1">
      <c r="A214" s="66" t="s">
        <v>89</v>
      </c>
      <c r="B214" s="67" t="str">
        <f>RIGHT(Endrunde!M41,LEN(Endrunde!M41)-6)</f>
        <v>13</v>
      </c>
      <c r="C214" s="68" t="str">
        <f>LEFT(Endrunde!I41,5)</f>
        <v>16:00</v>
      </c>
      <c r="D214" s="139" t="str">
        <f>$C$5</f>
        <v>H5-Einzel</v>
      </c>
      <c r="E214" s="140"/>
      <c r="F214" s="140"/>
      <c r="G214" s="140"/>
      <c r="H214" s="140"/>
      <c r="I214" s="140"/>
      <c r="J214" s="141"/>
      <c r="K214" s="69"/>
      <c r="L214" s="69"/>
      <c r="M214" s="69"/>
      <c r="N214" s="69"/>
      <c r="P214" s="157"/>
      <c r="Q214" s="158"/>
      <c r="R214" s="158"/>
      <c r="S214" s="159"/>
    </row>
    <row r="215" ht="15" customHeight="1" thickBot="1">
      <c r="A215" s="70"/>
    </row>
    <row r="216" spans="1:19" ht="16.5" customHeight="1">
      <c r="A216" s="71" t="s">
        <v>70</v>
      </c>
      <c r="B216" s="143" t="s">
        <v>71</v>
      </c>
      <c r="C216" s="144"/>
      <c r="D216" s="147"/>
      <c r="E216" s="143" t="s">
        <v>14</v>
      </c>
      <c r="F216" s="147"/>
      <c r="G216" s="143" t="s">
        <v>13</v>
      </c>
      <c r="H216" s="147"/>
      <c r="I216" s="143" t="s">
        <v>12</v>
      </c>
      <c r="J216" s="147"/>
      <c r="K216" s="143" t="s">
        <v>11</v>
      </c>
      <c r="L216" s="147"/>
      <c r="M216" s="143" t="s">
        <v>10</v>
      </c>
      <c r="N216" s="147"/>
      <c r="O216" s="143" t="s">
        <v>72</v>
      </c>
      <c r="P216" s="147"/>
      <c r="Q216" s="143" t="s">
        <v>73</v>
      </c>
      <c r="R216" s="147"/>
      <c r="S216" s="71" t="s">
        <v>16</v>
      </c>
    </row>
    <row r="217" spans="1:19" ht="30" customHeight="1">
      <c r="A217" s="72"/>
      <c r="B217" s="73" t="s">
        <v>74</v>
      </c>
      <c r="C217" s="74" t="str">
        <f>Endrunde!I39</f>
        <v>[51] Jensen S., Steffen</v>
      </c>
      <c r="D217" s="75"/>
      <c r="E217" s="8"/>
      <c r="F217" s="76"/>
      <c r="G217" s="8"/>
      <c r="H217" s="76"/>
      <c r="I217" s="8"/>
      <c r="J217" s="76"/>
      <c r="K217" s="8"/>
      <c r="L217" s="76"/>
      <c r="M217" s="8"/>
      <c r="N217" s="76"/>
      <c r="O217" s="8"/>
      <c r="P217" s="76"/>
      <c r="Q217" s="8"/>
      <c r="R217" s="76"/>
      <c r="S217" s="72"/>
    </row>
    <row r="218" spans="1:19" ht="30" customHeight="1" thickBot="1">
      <c r="A218" s="77"/>
      <c r="B218" s="78" t="s">
        <v>75</v>
      </c>
      <c r="C218" s="79" t="str">
        <f>Endrunde!I43</f>
        <v>[48] Korbanek, Karl-Heinz</v>
      </c>
      <c r="D218" s="80"/>
      <c r="E218" s="10"/>
      <c r="F218" s="81"/>
      <c r="G218" s="10"/>
      <c r="H218" s="81"/>
      <c r="I218" s="10"/>
      <c r="J218" s="81"/>
      <c r="K218" s="10"/>
      <c r="L218" s="81"/>
      <c r="M218" s="10"/>
      <c r="N218" s="81"/>
      <c r="O218" s="10"/>
      <c r="P218" s="81"/>
      <c r="Q218" s="10"/>
      <c r="R218" s="81"/>
      <c r="S218" s="77"/>
    </row>
    <row r="219" ht="15" customHeight="1" thickBot="1"/>
    <row r="220" spans="1:19" ht="16.5" customHeight="1">
      <c r="A220" s="143" t="s">
        <v>76</v>
      </c>
      <c r="B220" s="144"/>
      <c r="C220" s="144"/>
      <c r="D220" s="144"/>
      <c r="E220" s="144"/>
      <c r="F220" s="145"/>
      <c r="G220" s="146" t="s">
        <v>77</v>
      </c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7"/>
    </row>
    <row r="221" spans="1:19" ht="45" customHeight="1" thickBot="1">
      <c r="A221" s="148"/>
      <c r="B221" s="149"/>
      <c r="C221" s="149"/>
      <c r="D221" s="149"/>
      <c r="E221" s="149"/>
      <c r="F221" s="150"/>
      <c r="G221" s="151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52"/>
    </row>
    <row r="223" spans="1:19" ht="1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</row>
    <row r="224" spans="1:19" s="82" customFormat="1" ht="15" customHeight="1">
      <c r="A224" s="82" t="str">
        <f>$C$4</f>
        <v>RSC Main-Kinzig</v>
      </c>
      <c r="S224" s="83" t="str">
        <f>$C$3</f>
        <v>29.04.2006</v>
      </c>
    </row>
    <row r="230" spans="1:19" ht="20.25">
      <c r="A230" s="142" t="str">
        <f>$C$2</f>
        <v>30. Deutsche Tischtennis Einzelmeisterschaften</v>
      </c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ht="1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</row>
    <row r="233" spans="1:19" ht="30">
      <c r="A233" s="156" t="s">
        <v>67</v>
      </c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</row>
    <row r="234" ht="15" customHeight="1" thickBot="1"/>
    <row r="235" spans="1:19" ht="15" customHeight="1">
      <c r="A235" s="63" t="s">
        <v>68</v>
      </c>
      <c r="B235" s="64" t="s">
        <v>3</v>
      </c>
      <c r="C235" s="64" t="s">
        <v>2</v>
      </c>
      <c r="D235" s="136" t="s">
        <v>63</v>
      </c>
      <c r="E235" s="137"/>
      <c r="F235" s="137"/>
      <c r="G235" s="137"/>
      <c r="H235" s="137"/>
      <c r="I235" s="137"/>
      <c r="J235" s="138"/>
      <c r="K235" s="65"/>
      <c r="L235" s="65"/>
      <c r="M235" s="65"/>
      <c r="N235" s="65"/>
      <c r="P235" s="153" t="s">
        <v>69</v>
      </c>
      <c r="Q235" s="154"/>
      <c r="R235" s="154"/>
      <c r="S235" s="155"/>
    </row>
    <row r="236" spans="1:19" ht="18" customHeight="1" thickBot="1">
      <c r="A236" s="66" t="s">
        <v>89</v>
      </c>
      <c r="B236" s="67" t="str">
        <f>RIGHT(Endrunde!M47,LEN(Endrunde!M47)-6)</f>
        <v>11</v>
      </c>
      <c r="C236" s="68" t="str">
        <f>LEFT(Endrunde!I47,5)</f>
        <v>16:30</v>
      </c>
      <c r="D236" s="139" t="str">
        <f>$C$5</f>
        <v>H5-Einzel</v>
      </c>
      <c r="E236" s="140"/>
      <c r="F236" s="140"/>
      <c r="G236" s="140"/>
      <c r="H236" s="140"/>
      <c r="I236" s="140"/>
      <c r="J236" s="141"/>
      <c r="K236" s="69"/>
      <c r="L236" s="69"/>
      <c r="M236" s="69"/>
      <c r="N236" s="69"/>
      <c r="P236" s="157"/>
      <c r="Q236" s="158"/>
      <c r="R236" s="158"/>
      <c r="S236" s="159"/>
    </row>
    <row r="237" ht="15" customHeight="1" thickBot="1">
      <c r="A237" s="70"/>
    </row>
    <row r="238" spans="1:19" ht="16.5" customHeight="1">
      <c r="A238" s="71" t="s">
        <v>70</v>
      </c>
      <c r="B238" s="143" t="s">
        <v>71</v>
      </c>
      <c r="C238" s="144"/>
      <c r="D238" s="147"/>
      <c r="E238" s="143" t="s">
        <v>14</v>
      </c>
      <c r="F238" s="147"/>
      <c r="G238" s="143" t="s">
        <v>13</v>
      </c>
      <c r="H238" s="147"/>
      <c r="I238" s="143" t="s">
        <v>12</v>
      </c>
      <c r="J238" s="147"/>
      <c r="K238" s="143" t="s">
        <v>11</v>
      </c>
      <c r="L238" s="147"/>
      <c r="M238" s="143" t="s">
        <v>10</v>
      </c>
      <c r="N238" s="147"/>
      <c r="O238" s="143" t="s">
        <v>72</v>
      </c>
      <c r="P238" s="147"/>
      <c r="Q238" s="143" t="s">
        <v>73</v>
      </c>
      <c r="R238" s="147"/>
      <c r="S238" s="71" t="s">
        <v>16</v>
      </c>
    </row>
    <row r="239" spans="1:19" ht="30" customHeight="1">
      <c r="A239" s="72"/>
      <c r="B239" s="73" t="s">
        <v>74</v>
      </c>
      <c r="C239" s="74" t="str">
        <f>Endrunde!I45</f>
        <v>[52] Müller, Peter</v>
      </c>
      <c r="D239" s="75"/>
      <c r="E239" s="8"/>
      <c r="F239" s="76"/>
      <c r="G239" s="8"/>
      <c r="H239" s="76"/>
      <c r="I239" s="8"/>
      <c r="J239" s="76"/>
      <c r="K239" s="8"/>
      <c r="L239" s="76"/>
      <c r="M239" s="8"/>
      <c r="N239" s="76"/>
      <c r="O239" s="8"/>
      <c r="P239" s="76"/>
      <c r="Q239" s="8"/>
      <c r="R239" s="76"/>
      <c r="S239" s="72"/>
    </row>
    <row r="240" spans="1:19" ht="30" customHeight="1" thickBot="1">
      <c r="A240" s="77"/>
      <c r="B240" s="78" t="s">
        <v>75</v>
      </c>
      <c r="C240" s="79" t="str">
        <f>Endrunde!I49</f>
        <v>[47] Herres, Dieter</v>
      </c>
      <c r="D240" s="80"/>
      <c r="E240" s="10"/>
      <c r="F240" s="81"/>
      <c r="G240" s="10"/>
      <c r="H240" s="81"/>
      <c r="I240" s="10"/>
      <c r="J240" s="81"/>
      <c r="K240" s="10"/>
      <c r="L240" s="81"/>
      <c r="M240" s="10"/>
      <c r="N240" s="81"/>
      <c r="O240" s="10"/>
      <c r="P240" s="81"/>
      <c r="Q240" s="10"/>
      <c r="R240" s="81"/>
      <c r="S240" s="77"/>
    </row>
    <row r="241" ht="15" customHeight="1" thickBot="1"/>
    <row r="242" spans="1:19" ht="16.5" customHeight="1">
      <c r="A242" s="143" t="s">
        <v>76</v>
      </c>
      <c r="B242" s="144"/>
      <c r="C242" s="144"/>
      <c r="D242" s="144"/>
      <c r="E242" s="144"/>
      <c r="F242" s="145"/>
      <c r="G242" s="146" t="s">
        <v>77</v>
      </c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7"/>
    </row>
    <row r="243" spans="1:19" ht="45" customHeight="1" thickBot="1">
      <c r="A243" s="148"/>
      <c r="B243" s="149"/>
      <c r="C243" s="149"/>
      <c r="D243" s="149"/>
      <c r="E243" s="149"/>
      <c r="F243" s="150"/>
      <c r="G243" s="151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52"/>
    </row>
    <row r="245" spans="1:19" ht="1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</row>
    <row r="246" spans="1:19" s="82" customFormat="1" ht="15" customHeight="1">
      <c r="A246" s="82" t="str">
        <f>$C$4</f>
        <v>RSC Main-Kinzig</v>
      </c>
      <c r="S246" s="83" t="str">
        <f>$C$3</f>
        <v>29.04.2006</v>
      </c>
    </row>
  </sheetData>
  <sheetProtection password="F054" sheet="1" objects="1" scenarios="1"/>
  <mergeCells count="225">
    <mergeCell ref="K238:L238"/>
    <mergeCell ref="M238:N238"/>
    <mergeCell ref="O238:P238"/>
    <mergeCell ref="A242:F242"/>
    <mergeCell ref="G242:S242"/>
    <mergeCell ref="A243:F243"/>
    <mergeCell ref="G243:S243"/>
    <mergeCell ref="I216:J216"/>
    <mergeCell ref="K216:L216"/>
    <mergeCell ref="M216:N216"/>
    <mergeCell ref="O216:P216"/>
    <mergeCell ref="A220:F220"/>
    <mergeCell ref="G220:S220"/>
    <mergeCell ref="A221:F221"/>
    <mergeCell ref="G221:S221"/>
    <mergeCell ref="I198:J198"/>
    <mergeCell ref="K198:L198"/>
    <mergeCell ref="M198:N198"/>
    <mergeCell ref="O198:P198"/>
    <mergeCell ref="A202:F202"/>
    <mergeCell ref="G202:S202"/>
    <mergeCell ref="A203:F203"/>
    <mergeCell ref="G203:S203"/>
    <mergeCell ref="P173:S173"/>
    <mergeCell ref="P174:S174"/>
    <mergeCell ref="B176:D176"/>
    <mergeCell ref="E176:F176"/>
    <mergeCell ref="G176:H176"/>
    <mergeCell ref="I176:J176"/>
    <mergeCell ref="K176:L176"/>
    <mergeCell ref="M176:N176"/>
    <mergeCell ref="O176:P176"/>
    <mergeCell ref="Q176:R176"/>
    <mergeCell ref="P155:S155"/>
    <mergeCell ref="P156:S156"/>
    <mergeCell ref="B158:D158"/>
    <mergeCell ref="E158:F158"/>
    <mergeCell ref="G158:H158"/>
    <mergeCell ref="I158:J158"/>
    <mergeCell ref="K158:L158"/>
    <mergeCell ref="M158:N158"/>
    <mergeCell ref="O158:P158"/>
    <mergeCell ref="Q158:R158"/>
    <mergeCell ref="P134:S134"/>
    <mergeCell ref="B136:D136"/>
    <mergeCell ref="E136:F136"/>
    <mergeCell ref="G136:H136"/>
    <mergeCell ref="I136:J136"/>
    <mergeCell ref="K136:L136"/>
    <mergeCell ref="M136:N136"/>
    <mergeCell ref="O136:P136"/>
    <mergeCell ref="Q136:R136"/>
    <mergeCell ref="D134:J134"/>
    <mergeCell ref="P116:S116"/>
    <mergeCell ref="B118:D118"/>
    <mergeCell ref="E118:F118"/>
    <mergeCell ref="G118:H118"/>
    <mergeCell ref="I118:J118"/>
    <mergeCell ref="K118:L118"/>
    <mergeCell ref="M118:N118"/>
    <mergeCell ref="O118:P118"/>
    <mergeCell ref="Q118:R118"/>
    <mergeCell ref="D116:J116"/>
    <mergeCell ref="O96:P96"/>
    <mergeCell ref="Q96:R96"/>
    <mergeCell ref="A100:F100"/>
    <mergeCell ref="G100:S100"/>
    <mergeCell ref="G96:H96"/>
    <mergeCell ref="I96:J96"/>
    <mergeCell ref="K96:L96"/>
    <mergeCell ref="M96:N96"/>
    <mergeCell ref="B96:D96"/>
    <mergeCell ref="E96:F96"/>
    <mergeCell ref="P93:S93"/>
    <mergeCell ref="P94:S94"/>
    <mergeCell ref="D93:J93"/>
    <mergeCell ref="D94:J94"/>
    <mergeCell ref="A88:S88"/>
    <mergeCell ref="A91:S91"/>
    <mergeCell ref="A83:F83"/>
    <mergeCell ref="G83:S83"/>
    <mergeCell ref="A70:S70"/>
    <mergeCell ref="A73:S73"/>
    <mergeCell ref="P75:S75"/>
    <mergeCell ref="P76:S76"/>
    <mergeCell ref="D75:J75"/>
    <mergeCell ref="D76:J76"/>
    <mergeCell ref="P53:S53"/>
    <mergeCell ref="P54:S54"/>
    <mergeCell ref="O56:P56"/>
    <mergeCell ref="Q56:R56"/>
    <mergeCell ref="P35:S35"/>
    <mergeCell ref="P36:S36"/>
    <mergeCell ref="B38:D38"/>
    <mergeCell ref="E38:F38"/>
    <mergeCell ref="G38:H38"/>
    <mergeCell ref="I38:J38"/>
    <mergeCell ref="K38:L38"/>
    <mergeCell ref="M38:N38"/>
    <mergeCell ref="O38:P38"/>
    <mergeCell ref="Q38:R38"/>
    <mergeCell ref="C3:D3"/>
    <mergeCell ref="C5:D5"/>
    <mergeCell ref="A30:S30"/>
    <mergeCell ref="C4:D4"/>
    <mergeCell ref="Q16:R16"/>
    <mergeCell ref="P13:S13"/>
    <mergeCell ref="P14:S14"/>
    <mergeCell ref="A11:S11"/>
    <mergeCell ref="B16:D16"/>
    <mergeCell ref="A233:S233"/>
    <mergeCell ref="P235:S235"/>
    <mergeCell ref="P236:S236"/>
    <mergeCell ref="B238:D238"/>
    <mergeCell ref="E238:F238"/>
    <mergeCell ref="G238:H238"/>
    <mergeCell ref="D235:J235"/>
    <mergeCell ref="D236:J236"/>
    <mergeCell ref="Q238:R238"/>
    <mergeCell ref="I238:J238"/>
    <mergeCell ref="A230:S230"/>
    <mergeCell ref="A211:S211"/>
    <mergeCell ref="P213:S213"/>
    <mergeCell ref="P214:S214"/>
    <mergeCell ref="B216:D216"/>
    <mergeCell ref="E216:F216"/>
    <mergeCell ref="G216:H216"/>
    <mergeCell ref="D213:J213"/>
    <mergeCell ref="D214:J214"/>
    <mergeCell ref="Q216:R216"/>
    <mergeCell ref="A208:S208"/>
    <mergeCell ref="A193:S193"/>
    <mergeCell ref="P195:S195"/>
    <mergeCell ref="P196:S196"/>
    <mergeCell ref="B198:D198"/>
    <mergeCell ref="E198:F198"/>
    <mergeCell ref="G198:H198"/>
    <mergeCell ref="D195:J195"/>
    <mergeCell ref="D196:J196"/>
    <mergeCell ref="Q198:R198"/>
    <mergeCell ref="A190:S190"/>
    <mergeCell ref="A180:F180"/>
    <mergeCell ref="G180:S180"/>
    <mergeCell ref="A181:F181"/>
    <mergeCell ref="G181:S181"/>
    <mergeCell ref="A150:S150"/>
    <mergeCell ref="A153:S153"/>
    <mergeCell ref="A140:F140"/>
    <mergeCell ref="G140:S140"/>
    <mergeCell ref="A141:F141"/>
    <mergeCell ref="G141:S141"/>
    <mergeCell ref="A131:S131"/>
    <mergeCell ref="P133:S133"/>
    <mergeCell ref="A128:S128"/>
    <mergeCell ref="A122:F122"/>
    <mergeCell ref="G122:S122"/>
    <mergeCell ref="A123:F123"/>
    <mergeCell ref="G123:S123"/>
    <mergeCell ref="D133:J133"/>
    <mergeCell ref="A113:S113"/>
    <mergeCell ref="P115:S115"/>
    <mergeCell ref="A110:S110"/>
    <mergeCell ref="A101:F101"/>
    <mergeCell ref="G101:S101"/>
    <mergeCell ref="D115:J115"/>
    <mergeCell ref="A82:F82"/>
    <mergeCell ref="G82:S82"/>
    <mergeCell ref="G78:H78"/>
    <mergeCell ref="I78:J78"/>
    <mergeCell ref="K78:L78"/>
    <mergeCell ref="M78:N78"/>
    <mergeCell ref="B78:D78"/>
    <mergeCell ref="E78:F78"/>
    <mergeCell ref="O78:P78"/>
    <mergeCell ref="Q78:R78"/>
    <mergeCell ref="A61:F61"/>
    <mergeCell ref="G61:S61"/>
    <mergeCell ref="B56:D56"/>
    <mergeCell ref="E56:F56"/>
    <mergeCell ref="A60:F60"/>
    <mergeCell ref="G60:S60"/>
    <mergeCell ref="G56:H56"/>
    <mergeCell ref="I56:J56"/>
    <mergeCell ref="K56:L56"/>
    <mergeCell ref="M56:N56"/>
    <mergeCell ref="A33:S33"/>
    <mergeCell ref="A5:B5"/>
    <mergeCell ref="A3:B3"/>
    <mergeCell ref="A4:B4"/>
    <mergeCell ref="K16:L16"/>
    <mergeCell ref="M16:N16"/>
    <mergeCell ref="A20:F20"/>
    <mergeCell ref="A21:F21"/>
    <mergeCell ref="G20:S20"/>
    <mergeCell ref="G21:S21"/>
    <mergeCell ref="A2:B2"/>
    <mergeCell ref="A1:D1"/>
    <mergeCell ref="G16:H16"/>
    <mergeCell ref="I16:J16"/>
    <mergeCell ref="A8:S8"/>
    <mergeCell ref="E16:F16"/>
    <mergeCell ref="O16:P16"/>
    <mergeCell ref="D13:J13"/>
    <mergeCell ref="D14:J14"/>
    <mergeCell ref="C2:D2"/>
    <mergeCell ref="D35:J35"/>
    <mergeCell ref="D36:J36"/>
    <mergeCell ref="D53:J53"/>
    <mergeCell ref="D54:J54"/>
    <mergeCell ref="A42:F42"/>
    <mergeCell ref="G42:S42"/>
    <mergeCell ref="A43:F43"/>
    <mergeCell ref="G43:S43"/>
    <mergeCell ref="A48:S48"/>
    <mergeCell ref="A51:S51"/>
    <mergeCell ref="D155:J155"/>
    <mergeCell ref="D156:J156"/>
    <mergeCell ref="D173:J173"/>
    <mergeCell ref="D174:J174"/>
    <mergeCell ref="A168:S168"/>
    <mergeCell ref="A171:S171"/>
    <mergeCell ref="A162:F162"/>
    <mergeCell ref="G162:S162"/>
    <mergeCell ref="A163:F163"/>
    <mergeCell ref="G163:S163"/>
  </mergeCells>
  <printOptions horizontalCentered="1" vertic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1" bestFit="1" customWidth="1"/>
    <col min="2" max="2" width="3.00390625" style="1" bestFit="1" customWidth="1"/>
    <col min="3" max="16384" width="11.421875" style="1" customWidth="1"/>
  </cols>
  <sheetData>
    <row r="1" ht="12.75">
      <c r="C1" s="1" t="s">
        <v>36</v>
      </c>
    </row>
    <row r="2" spans="1:5" ht="12.75">
      <c r="A2" s="1">
        <v>1</v>
      </c>
      <c r="B2" s="1">
        <f>IF(Spielplan!AE$4=1,Spielplan!E$4,IF(Spielplan!AE$5=1,Spielplan!E$5,IF(Spielplan!AE$6=1,Spielplan!E$6,IF(Spielplan!AE$7=1,Spielplan!E$7,IF(Spielplan!AE$8=1,Spielplan!E$8,IF(Spielplan!AE$9=1,Spielplan!E$9,99))))))</f>
        <v>49</v>
      </c>
      <c r="C2" s="1" t="str">
        <f>VLOOKUP(B2,'[1]Tabelle1'!$A:$E,2,FALSE)</f>
        <v>Kotschenreuther</v>
      </c>
      <c r="D2" s="1" t="str">
        <f>VLOOKUP(B2,'[1]Tabelle1'!$A:$E,3,FALSE)</f>
        <v>Sebastian</v>
      </c>
      <c r="E2" s="1" t="str">
        <f aca="true" t="shared" si="0" ref="E2:E7">IF(B2&lt;&gt;99,CONCATENATE("[",B2,"] ",C2,", ",D2),"")</f>
        <v>[49] Kotschenreuther, Sebastian</v>
      </c>
    </row>
    <row r="3" spans="1:5" ht="12.75">
      <c r="A3" s="1">
        <v>2</v>
      </c>
      <c r="B3" s="1">
        <f>IF(Spielplan!AE$4=2,Spielplan!E$4,IF(Spielplan!AE$5=2,Spielplan!E$5,IF(Spielplan!AE$6=2,Spielplan!E$6,IF(Spielplan!AE$7=2,Spielplan!E$7,IF(Spielplan!AE$8=2,Spielplan!E$8,IF(Spielplan!AE$9=2,Spielplan!E$9,99))))))</f>
        <v>46</v>
      </c>
      <c r="C3" s="1" t="str">
        <f>IF(B3&gt;0,(VLOOKUP(B3,'[1]Tabelle1'!$A:$E,2,FALSE)),"")</f>
        <v>Gosemann</v>
      </c>
      <c r="D3" s="1" t="str">
        <f>VLOOKUP(B3,'[1]Tabelle1'!$A:$E,3,FALSE)</f>
        <v>Heiko</v>
      </c>
      <c r="E3" s="1" t="str">
        <f t="shared" si="0"/>
        <v>[46] Gosemann, Heiko</v>
      </c>
    </row>
    <row r="4" spans="1:5" ht="12.75">
      <c r="A4" s="1">
        <v>3</v>
      </c>
      <c r="B4" s="1">
        <f>IF(Spielplan!AE$4=3,Spielplan!E$4,IF(Spielplan!AE$5=3,Spielplan!E$5,IF(Spielplan!AE$6=3,Spielplan!E$6,IF(Spielplan!AE$7=3,Spielplan!E$7,IF(Spielplan!AE$8=3,Spielplan!E$8,IF(Spielplan!AE$9=3,Spielplan!E$9,99))))))</f>
        <v>45</v>
      </c>
      <c r="C4" s="1" t="str">
        <f>IF(B4&gt;0,(VLOOKUP(B4,'[1]Tabelle1'!$A:$E,2,FALSE)),"")</f>
        <v>Didion</v>
      </c>
      <c r="D4" s="1" t="str">
        <f>VLOOKUP(B4,'[1]Tabelle1'!$A:$E,3,FALSE)</f>
        <v>Jörg</v>
      </c>
      <c r="E4" s="1" t="str">
        <f t="shared" si="0"/>
        <v>[45] Didion, Jörg</v>
      </c>
    </row>
    <row r="5" spans="1:5" ht="12.75">
      <c r="A5" s="1">
        <v>4</v>
      </c>
      <c r="B5" s="1">
        <f>IF(Spielplan!AE$4=4,Spielplan!E$4,IF(Spielplan!AE$5=4,Spielplan!E$5,IF(Spielplan!AE$6=4,Spielplan!E$6,IF(Spielplan!AE$7=4,Spielplan!E$7,IF(Spielplan!AE$8=4,Spielplan!E$8,IF(Spielplan!AE$9=4,Spielplan!E$9,99))))))</f>
        <v>50</v>
      </c>
      <c r="C5" s="1" t="str">
        <f>IF(B5&gt;0,(VLOOKUP(B5,'[1]Tabelle1'!$A:$E,2,FALSE)),"")</f>
        <v>Jensen H.</v>
      </c>
      <c r="D5" s="1" t="str">
        <f>VLOOKUP(B5,'[1]Tabelle1'!$A:$E,3,FALSE)</f>
        <v>Henning</v>
      </c>
      <c r="E5" s="1" t="str">
        <f t="shared" si="0"/>
        <v>[50] Jensen H., Henning</v>
      </c>
    </row>
    <row r="6" spans="1:5" ht="12.75">
      <c r="A6" s="1">
        <v>5</v>
      </c>
      <c r="B6" s="1">
        <f>IF(Spielplan!AE$4=5,Spielplan!E$4,IF(Spielplan!AE$5=5,Spielplan!E$5,IF(Spielplan!AE$6=5,Spielplan!E$6,IF(Spielplan!AE$7=5,Spielplan!E$7,IF(Spielplan!AE$8=5,Spielplan!E$8,IF(Spielplan!AE$9=5,Spielplan!E$9,99))))))</f>
        <v>52</v>
      </c>
      <c r="C6" s="1" t="str">
        <f>IF(B6&gt;0,(VLOOKUP(B6,'[1]Tabelle1'!$A:$E,2,FALSE)),"")</f>
        <v>Müller</v>
      </c>
      <c r="D6" s="1" t="str">
        <f>VLOOKUP(B6,'[1]Tabelle1'!$A:$E,3,FALSE)</f>
        <v>Peter</v>
      </c>
      <c r="E6" s="1" t="str">
        <f t="shared" si="0"/>
        <v>[52] Müller, Peter</v>
      </c>
    </row>
    <row r="7" spans="1:5" ht="12.75">
      <c r="A7" s="1">
        <v>6</v>
      </c>
      <c r="B7" s="1">
        <f>IF(Spielplan!AE$4=6,Spielplan!E$4,IF(Spielplan!AE$5=6,Spielplan!E$5,IF(Spielplan!AE$6=6,Spielplan!E$6,IF(Spielplan!AE$7=6,Spielplan!E$7,IF(Spielplan!AE$8=6,Spielplan!E$8,IF(Spielplan!AE$9=6,Spielplan!E$9,99))))))</f>
        <v>47</v>
      </c>
      <c r="C7" s="1" t="str">
        <f>IF(B7&gt;0,(VLOOKUP(B7,'[1]Tabelle1'!$A:$E,2,FALSE)),"")</f>
        <v>Herres</v>
      </c>
      <c r="D7" s="1" t="str">
        <f>VLOOKUP(B7,'[1]Tabelle1'!$A:$E,3,FALSE)</f>
        <v>Dieter</v>
      </c>
      <c r="E7" s="1" t="str">
        <f t="shared" si="0"/>
        <v>[47] Herres, Dieter</v>
      </c>
    </row>
    <row r="9" ht="12.75">
      <c r="C9" s="1" t="s">
        <v>33</v>
      </c>
    </row>
    <row r="10" spans="1:5" ht="12.75">
      <c r="A10" s="1">
        <v>1</v>
      </c>
      <c r="B10" s="1">
        <f>IF(Spielplan!AE$30=1,Spielplan!E$30,IF(Spielplan!AE$31=1,Spielplan!E$31,IF(Spielplan!AE$32=1,Spielplan!E$32,IF(Spielplan!AE$33=1,Spielplan!E$33,IF(Spielplan!AE$34=1,Spielplan!E$34,IF(Spielplan!AE$35=1,Spielplan!E$35,99))))))</f>
        <v>44</v>
      </c>
      <c r="C10" s="1" t="str">
        <f>VLOOKUP(B10,'[1]Tabelle1'!$A:$E,2,FALSE)</f>
        <v>Cetin</v>
      </c>
      <c r="D10" s="1" t="str">
        <f>VLOOKUP(B10,'[1]Tabelle1'!$A:$E,3,FALSE)</f>
        <v>Selcuk</v>
      </c>
      <c r="E10" s="1" t="str">
        <f aca="true" t="shared" si="1" ref="E10:E15">IF(B10&lt;&gt;99,CONCATENATE("[",B10,"] ",C10,", ",D10),"")</f>
        <v>[44] Cetin, Selcuk</v>
      </c>
    </row>
    <row r="11" spans="1:5" ht="12.75">
      <c r="A11" s="1">
        <v>2</v>
      </c>
      <c r="B11" s="1">
        <f>IF(Spielplan!AE$30=2,Spielplan!E$30,IF(Spielplan!AE$31=2,Spielplan!E$31,IF(Spielplan!AE$32=2,Spielplan!E$32,IF(Spielplan!AE$33=2,Spielplan!E$33,IF(Spielplan!AE$34=2,Spielplan!E$34,IF(Spielplan!AE$35=2,Spielplan!E$35,99))))))</f>
        <v>53</v>
      </c>
      <c r="C11" s="1" t="str">
        <f>IF(B11&gt;0,(VLOOKUP(B11,'[1]Tabelle1'!$A:$E,2,FALSE)),"")</f>
        <v>Schulz</v>
      </c>
      <c r="D11" s="1" t="str">
        <f>VLOOKUP(B11,'[1]Tabelle1'!$A:$E,3,FALSE)</f>
        <v>Sven</v>
      </c>
      <c r="E11" s="1" t="str">
        <f t="shared" si="1"/>
        <v>[53] Schulz, Sven</v>
      </c>
    </row>
    <row r="12" spans="1:5" ht="12.75">
      <c r="A12" s="1">
        <v>3</v>
      </c>
      <c r="B12" s="1">
        <f>IF(Spielplan!AE$30=3,Spielplan!E$30,IF(Spielplan!AE$31=3,Spielplan!E$31,IF(Spielplan!AE$32=3,Spielplan!E$32,IF(Spielplan!AE$33=3,Spielplan!E$33,IF(Spielplan!AE$34=3,Spielplan!E$34,IF(Spielplan!AE$35=3,Spielplan!E$35,99))))))</f>
        <v>54</v>
      </c>
      <c r="C12" s="1" t="str">
        <f>IF(B12&gt;0,(VLOOKUP(B12,'[1]Tabelle1'!$A:$E,2,FALSE)),"")</f>
        <v>Siegfried</v>
      </c>
      <c r="D12" s="1" t="str">
        <f>VLOOKUP(B12,'[1]Tabelle1'!$A:$E,3,FALSE)</f>
        <v>Michael</v>
      </c>
      <c r="E12" s="1" t="str">
        <f t="shared" si="1"/>
        <v>[54] Siegfried, Michael</v>
      </c>
    </row>
    <row r="13" spans="1:5" ht="12.75">
      <c r="A13" s="1">
        <v>4</v>
      </c>
      <c r="B13" s="1">
        <f>IF(Spielplan!AE$30=4,Spielplan!E$30,IF(Spielplan!AE$31=4,Spielplan!E$31,IF(Spielplan!AE$32=4,Spielplan!E$32,IF(Spielplan!AE$33=4,Spielplan!E$33,IF(Spielplan!AE$34=4,Spielplan!E$34,IF(Spielplan!AE$35=4,Spielplan!E$35,99))))))</f>
        <v>55</v>
      </c>
      <c r="C13" s="1" t="str">
        <f>IF(B13&gt;0,(VLOOKUP(B13,'[1]Tabelle1'!$A:$E,2,FALSE)),"")</f>
        <v>Vochezer</v>
      </c>
      <c r="D13" s="1" t="str">
        <f>VLOOKUP(B13,'[1]Tabelle1'!$A:$E,3,FALSE)</f>
        <v>Reinhard</v>
      </c>
      <c r="E13" s="1" t="str">
        <f t="shared" si="1"/>
        <v>[55] Vochezer, Reinhard</v>
      </c>
    </row>
    <row r="14" spans="1:5" ht="12.75">
      <c r="A14" s="1">
        <v>5</v>
      </c>
      <c r="B14" s="1">
        <f>IF(Spielplan!AE$30=5,Spielplan!E$30,IF(Spielplan!AE$31=5,Spielplan!E$31,IF(Spielplan!AE$32=5,Spielplan!E$32,IF(Spielplan!AE$33=5,Spielplan!E$33,IF(Spielplan!AE$34=5,Spielplan!E$34,IF(Spielplan!AE$35=5,Spielplan!E$35,99))))))</f>
        <v>48</v>
      </c>
      <c r="C14" s="1" t="str">
        <f>IF(B14&gt;0,(VLOOKUP(B14,'[1]Tabelle1'!$A:$E,2,FALSE)),"")</f>
        <v>Korbanek</v>
      </c>
      <c r="D14" s="1" t="str">
        <f>VLOOKUP(B14,'[1]Tabelle1'!$A:$E,3,FALSE)</f>
        <v>Karl-Heinz</v>
      </c>
      <c r="E14" s="1" t="str">
        <f t="shared" si="1"/>
        <v>[48] Korbanek, Karl-Heinz</v>
      </c>
    </row>
    <row r="15" spans="1:5" ht="12.75">
      <c r="A15" s="1">
        <v>6</v>
      </c>
      <c r="B15" s="1">
        <f>IF(Spielplan!AE$30=6,Spielplan!E$30,IF(Spielplan!AE$31=6,Spielplan!E$31,IF(Spielplan!AE$32=6,Spielplan!E$32,IF(Spielplan!AE$33=6,Spielplan!E$33,IF(Spielplan!AE$34=6,Spielplan!E$34,IF(Spielplan!AE$35=6,Spielplan!E$35,99))))))</f>
        <v>51</v>
      </c>
      <c r="C15" s="1" t="str">
        <f>IF(B15&gt;0,(VLOOKUP(B15,'[1]Tabelle1'!$A:$E,2,FALSE)),"")</f>
        <v>Jensen S.</v>
      </c>
      <c r="D15" s="1" t="str">
        <f>VLOOKUP(B15,'[1]Tabelle1'!$A:$E,3,FALSE)</f>
        <v>Steffen</v>
      </c>
      <c r="E15" s="1" t="str">
        <f t="shared" si="1"/>
        <v>[51] Jensen S., Steffen</v>
      </c>
    </row>
  </sheetData>
  <sheetProtection password="F054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Kötz</dc:creator>
  <cp:keywords/>
  <dc:description/>
  <cp:lastModifiedBy>Rainer</cp:lastModifiedBy>
  <cp:lastPrinted>2006-04-29T17:04:19Z</cp:lastPrinted>
  <dcterms:created xsi:type="dcterms:W3CDTF">2004-04-07T04:58:35Z</dcterms:created>
  <dcterms:modified xsi:type="dcterms:W3CDTF">2006-04-30T11:25:19Z</dcterms:modified>
  <cp:category/>
  <cp:version/>
  <cp:contentType/>
  <cp:contentStatus/>
</cp:coreProperties>
</file>